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tnnsfe25\ファイルサーバ\本庁\都市整備部\用地課\▲駐車・駐輪担当\02 駐車\05 調査・回答\R5\【依頼：1_31〆】公営企業に係る経営比較分析表（令和４年度決算）の\回答\"/>
    </mc:Choice>
  </mc:AlternateContent>
  <xr:revisionPtr revIDLastSave="0" documentId="13_ncr:1_{ABB479C3-92D9-4A68-A556-31372D7A95A1}" xr6:coauthVersionLast="47" xr6:coauthVersionMax="47" xr10:uidLastSave="{00000000-0000-0000-0000-000000000000}"/>
  <workbookProtection workbookAlgorithmName="SHA-512" workbookHashValue="SIVAmWyVNnVxKft3WltLhojqXppC8MFre4z1SutqzPLCFHt0UF8CcFvE9xVBU/TrQnwsT7A03GjXCo4GwHyFPQ==" workbookSaltValue="ECAyIkBvMCp4h9nK7KaEhg==" workbookSpinCount="100000" lockStructure="1"/>
  <bookViews>
    <workbookView xWindow="-120" yWindow="-120" windowWidth="19785" windowHeight="1176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LH31" i="4" s="1"/>
  <c r="DM7" i="5"/>
  <c r="KO31" i="4" s="1"/>
  <c r="DL7" i="5"/>
  <c r="DK7" i="5"/>
  <c r="DI7" i="5"/>
  <c r="DH7" i="5"/>
  <c r="DG7" i="5"/>
  <c r="DF7" i="5"/>
  <c r="DE7" i="5"/>
  <c r="DD7" i="5"/>
  <c r="MI77" i="4" s="1"/>
  <c r="DC7" i="5"/>
  <c r="DB7" i="5"/>
  <c r="DA7" i="5"/>
  <c r="CZ7" i="5"/>
  <c r="CN7" i="5"/>
  <c r="CM7" i="5"/>
  <c r="BZ7" i="5"/>
  <c r="MA53" i="4" s="1"/>
  <c r="BY7" i="5"/>
  <c r="LH53" i="4" s="1"/>
  <c r="BX7" i="5"/>
  <c r="BW7" i="5"/>
  <c r="BV7" i="5"/>
  <c r="BU7" i="5"/>
  <c r="BT7" i="5"/>
  <c r="BS7" i="5"/>
  <c r="BR7" i="5"/>
  <c r="JV52" i="4" s="1"/>
  <c r="BQ7" i="5"/>
  <c r="JC52" i="4" s="1"/>
  <c r="BO7" i="5"/>
  <c r="BN7" i="5"/>
  <c r="BM7" i="5"/>
  <c r="BL7" i="5"/>
  <c r="BK7" i="5"/>
  <c r="BJ7" i="5"/>
  <c r="BI7" i="5"/>
  <c r="BH7" i="5"/>
  <c r="FX52" i="4" s="1"/>
  <c r="BG7" i="5"/>
  <c r="BF7" i="5"/>
  <c r="BD7" i="5"/>
  <c r="BC7" i="5"/>
  <c r="BB7" i="5"/>
  <c r="BA7" i="5"/>
  <c r="AZ7" i="5"/>
  <c r="U53" i="4" s="1"/>
  <c r="AY7" i="5"/>
  <c r="CS52" i="4" s="1"/>
  <c r="AX7" i="5"/>
  <c r="AW7" i="5"/>
  <c r="AV7" i="5"/>
  <c r="AU7" i="5"/>
  <c r="AS7" i="5"/>
  <c r="AR7" i="5"/>
  <c r="AQ7" i="5"/>
  <c r="AP7" i="5"/>
  <c r="FE32" i="4" s="1"/>
  <c r="AO7" i="5"/>
  <c r="AN7" i="5"/>
  <c r="AM7" i="5"/>
  <c r="AL7" i="5"/>
  <c r="AK7" i="5"/>
  <c r="AJ7" i="5"/>
  <c r="AH7" i="5"/>
  <c r="CS32" i="4" s="1"/>
  <c r="AG7" i="5"/>
  <c r="BZ32" i="4" s="1"/>
  <c r="AF7" i="5"/>
  <c r="AE7" i="5"/>
  <c r="AD7" i="5"/>
  <c r="AC7" i="5"/>
  <c r="AB7" i="5"/>
  <c r="AA7" i="5"/>
  <c r="Z7" i="5"/>
  <c r="AN31" i="4" s="1"/>
  <c r="Y7" i="5"/>
  <c r="U31" i="4" s="1"/>
  <c r="X7" i="5"/>
  <c r="W7" i="5"/>
  <c r="V7" i="5"/>
  <c r="U7" i="5"/>
  <c r="T7" i="5"/>
  <c r="S7" i="5"/>
  <c r="R7" i="5"/>
  <c r="DU10" i="4" s="1"/>
  <c r="Q7" i="5"/>
  <c r="CF10" i="4" s="1"/>
  <c r="P7" i="5"/>
  <c r="O7" i="5"/>
  <c r="N7" i="5"/>
  <c r="M7" i="5"/>
  <c r="L7" i="5"/>
  <c r="CF8" i="4" s="1"/>
  <c r="K7" i="5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B6" i="4" s="1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F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MA52" i="4"/>
  <c r="LH52" i="4"/>
  <c r="KO52" i="4"/>
  <c r="HJ52" i="4"/>
  <c r="GQ52" i="4"/>
  <c r="FE52" i="4"/>
  <c r="EL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EL32" i="4"/>
  <c r="BG32" i="4"/>
  <c r="AN32" i="4"/>
  <c r="U32" i="4"/>
  <c r="MA31" i="4"/>
  <c r="JV31" i="4"/>
  <c r="JC31" i="4"/>
  <c r="HJ31" i="4"/>
  <c r="GQ31" i="4"/>
  <c r="FX31" i="4"/>
  <c r="FE31" i="4"/>
  <c r="EL31" i="4"/>
  <c r="CS31" i="4"/>
  <c r="BZ31" i="4"/>
  <c r="BG31" i="4"/>
  <c r="LJ10" i="4"/>
  <c r="JQ10" i="4"/>
  <c r="HX10" i="4"/>
  <c r="B10" i="4"/>
  <c r="LJ8" i="4"/>
  <c r="JQ8" i="4"/>
  <c r="HX8" i="4"/>
  <c r="FJ8" i="4"/>
  <c r="DU8" i="4"/>
  <c r="AQ8" i="4"/>
  <c r="BZ76" i="4" l="1"/>
  <c r="MA51" i="4"/>
  <c r="MI76" i="4"/>
  <c r="HJ51" i="4"/>
  <c r="MA30" i="4"/>
  <c r="HJ30" i="4"/>
  <c r="IT76" i="4"/>
  <c r="CS51" i="4"/>
  <c r="CS30" i="4"/>
  <c r="C11" i="5"/>
  <c r="D11" i="5"/>
  <c r="E11" i="5"/>
  <c r="B11" i="5"/>
  <c r="BZ30" i="4" l="1"/>
  <c r="BK76" i="4"/>
  <c r="LH51" i="4"/>
  <c r="LT76" i="4"/>
  <c r="GQ51" i="4"/>
  <c r="LH30" i="4"/>
  <c r="IE76" i="4"/>
  <c r="BZ51" i="4"/>
  <c r="GQ30" i="4"/>
  <c r="HP76" i="4"/>
  <c r="BG30" i="4"/>
  <c r="AV76" i="4"/>
  <c r="KO51" i="4"/>
  <c r="LE76" i="4"/>
  <c r="FX51" i="4"/>
  <c r="KO30" i="4"/>
  <c r="BG51" i="4"/>
  <c r="FX30" i="4"/>
  <c r="KP76" i="4"/>
  <c r="FE51" i="4"/>
  <c r="JV30" i="4"/>
  <c r="HA76" i="4"/>
  <c r="AN51" i="4"/>
  <c r="FE30" i="4"/>
  <c r="AN30" i="4"/>
  <c r="AG76" i="4"/>
  <c r="JV51" i="4"/>
  <c r="R76" i="4"/>
  <c r="JC51" i="4"/>
  <c r="KA76" i="4"/>
  <c r="EL51" i="4"/>
  <c r="JC30" i="4"/>
  <c r="GL76" i="4"/>
  <c r="U51" i="4"/>
  <c r="EL30" i="4"/>
  <c r="U30" i="4"/>
</calcChain>
</file>

<file path=xl/sharedStrings.xml><?xml version="1.0" encoding="utf-8"?>
<sst xmlns="http://schemas.openxmlformats.org/spreadsheetml/2006/main" count="278" uniqueCount="133">
  <si>
    <t>経営比較分析表（令和4年度決算）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</si>
  <si>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</si>
  <si>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</si>
  <si>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</si>
  <si>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</si>
  <si>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</si>
  <si>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</si>
  <si>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</si>
  <si>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</si>
  <si>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</si>
  <si>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</si>
  <si>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</si>
  <si>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</si>
  <si>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</si>
  <si>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</si>
  <si>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</si>
  <si>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</si>
  <si>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</si>
  <si>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</si>
  <si>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</si>
  <si>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</si>
  <si>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</si>
  <si>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</si>
  <si>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</si>
  <si>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</si>
  <si>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</si>
  <si>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</si>
  <si>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</si>
  <si>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</si>
  <si>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</si>
  <si>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</si>
  <si>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</si>
  <si>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</si>
  <si>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</si>
  <si>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</si>
  <si>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</si>
  <si>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</si>
  <si>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</si>
  <si>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</si>
  <si>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</si>
  <si>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</si>
  <si>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</si>
  <si>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</si>
  <si>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</si>
  <si>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</si>
  <si>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</si>
  <si>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</si>
  <si>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</si>
  <si>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</si>
  <si>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</si>
  <si>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</si>
  <si>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</si>
  <si>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</si>
  <si>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</si>
  <si>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</si>
  <si>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</si>
  <si>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</si>
  <si>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</si>
  <si>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</si>
  <si>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</si>
  <si>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</si>
  <si>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</si>
  <si>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</si>
  <si>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</si>
  <si>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</si>
  <si>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</si>
  <si>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</si>
  <si>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</si>
  <si>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</si>
  <si>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</si>
  <si>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</si>
  <si>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</si>
  <si>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</si>
  <si>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</si>
  <si>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</si>
  <si>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</si>
  <si>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</si>
  <si>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</si>
  <si>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</si>
  <si>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</si>
  <si>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</si>
  <si>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</si>
  <si>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</si>
  <si>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</si>
  <si>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</si>
  <si>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</si>
  <si>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</si>
  <si>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</si>
  <si>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</si>
  <si>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</si>
  <si>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</si>
  <si>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</si>
  <si>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</si>
  <si>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</si>
  <si>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</si>
  <si>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</si>
  <si>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</si>
  <si>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</si>
  <si>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</si>
  <si>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</si>
  <si>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当該値(N-4)</t>
    <phoneticPr fontId="5"/>
  </si>
  <si>
    <t>当該値(N-1)</t>
    <phoneticPr fontId="5"/>
  </si>
  <si>
    <t>当該値(N-4)</t>
    <phoneticPr fontId="5"/>
  </si>
  <si>
    <t>当該値(N-3)</t>
    <phoneticPr fontId="5"/>
  </si>
  <si>
    <t>当該値(N-1)</t>
    <phoneticPr fontId="5"/>
  </si>
  <si>
    <t>当該値(N-2)</t>
    <phoneticPr fontId="5"/>
  </si>
  <si>
    <t>当該値(N)</t>
    <phoneticPr fontId="5"/>
  </si>
  <si>
    <t>当該値(N-3)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</si>
  <si>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</si>
  <si>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</si>
  <si>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</si>
  <si>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</si>
  <si>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</si>
  <si>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高架下駐車場（永木町）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</si>
  <si>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</si>
  <si>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</si>
  <si>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</si>
  <si>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</si>
  <si>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</si>
  <si>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</si>
  <si>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</si>
  <si>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</si>
  <si>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</si>
  <si>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</si>
  <si>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</si>
  <si>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</si>
  <si>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</si>
  <si>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</si>
  <si>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</si>
  <si>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 他会計からの繰入は必要ない状況であり、収支も安定している。国道高架下を利用した平面駐車場であり、今後大幅な設備投資は見込んでいないが、継続的に維持管理を行っていく。</t>
    <phoneticPr fontId="5"/>
  </si>
  <si>
    <t>　平成27年度から、指定管理者による利用料金制の導入により、収支が改善し、安定した運営が行われている。
　今後も、指定管理者と協力し、収益確保を継続するための検討をしていく。</t>
    <phoneticPr fontId="5"/>
  </si>
  <si>
    <t>　当駐車場は定期のみの駐車場であり、稼働率は算定していない。今後も指定管理者と協力しながら、継続的な利用者の確保に努めていく必要がある。</t>
    <phoneticPr fontId="5"/>
  </si>
  <si>
    <t xml:space="preserve">　指定管理者と協力しながら、継続的な利用者の確保及び維持管理に努めていく必要がある。 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</si>
</sst>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166.7</c:v>
                </c:pt>
                <c:pt idx="1">
                  <c:v>172.3</c:v>
                </c:pt>
                <c:pt idx="2">
                  <c:v>156.80000000000001</c:v>
                </c:pt>
                <c:pt idx="3">
                  <c:v>160</c:v>
                </c:pt>
                <c:pt idx="4">
                  <c:v>168.8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B6-4348-A1C9-68205221D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465.2</c:v>
                </c:pt>
                <c:pt idx="1">
                  <c:v>1736.5</c:v>
                </c:pt>
                <c:pt idx="2">
                  <c:v>3200.8</c:v>
                </c:pt>
                <c:pt idx="3">
                  <c:v>274.39999999999998</c:v>
                </c:pt>
                <c:pt idx="4">
                  <c:v>972.8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B6-4348-A1C9-68205221DC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67-46F8-A75B-546B599F4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51.7</c:v>
                </c:pt>
                <c:pt idx="1">
                  <c:v>51.5</c:v>
                </c:pt>
                <c:pt idx="2">
                  <c:v>764.6</c:v>
                </c:pt>
                <c:pt idx="3">
                  <c:v>72.599999999999994</c:v>
                </c:pt>
                <c:pt idx="4">
                  <c:v>50.4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7-46F8-A75B-546B599F4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E0B3-4D32-894B-B6D6229D6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B3-4D32-894B-B6D6229D6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D018-4C3F-AB85-9F5C551EB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18-4C3F-AB85-9F5C551EB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5-49D9-9A21-2C420E3E7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9.6999999999999993</c:v>
                </c:pt>
                <c:pt idx="1">
                  <c:v>1.3</c:v>
                </c:pt>
                <c:pt idx="2">
                  <c:v>4.8</c:v>
                </c:pt>
                <c:pt idx="3">
                  <c:v>3.3</c:v>
                </c:pt>
                <c:pt idx="4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C5-49D9-9A21-2C420E3E7D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73-4EEB-B8A5-8DC452A80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14</c:v>
                </c:pt>
                <c:pt idx="1">
                  <c:v>4</c:v>
                </c:pt>
                <c:pt idx="2">
                  <c:v>98</c:v>
                </c:pt>
                <c:pt idx="3">
                  <c:v>13</c:v>
                </c:pt>
                <c:pt idx="4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73-4EEB-B8A5-8DC452A80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0B-4DD6-ADB0-199816A01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159.69999999999999</c:v>
                </c:pt>
                <c:pt idx="1">
                  <c:v>159.6</c:v>
                </c:pt>
                <c:pt idx="2">
                  <c:v>128.5</c:v>
                </c:pt>
                <c:pt idx="3">
                  <c:v>138.1</c:v>
                </c:pt>
                <c:pt idx="4">
                  <c:v>152.4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0B-4DD6-ADB0-199816A01E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40</c:v>
                </c:pt>
                <c:pt idx="1">
                  <c:v>42</c:v>
                </c:pt>
                <c:pt idx="2">
                  <c:v>36.200000000000003</c:v>
                </c:pt>
                <c:pt idx="3">
                  <c:v>37.5</c:v>
                </c:pt>
                <c:pt idx="4">
                  <c:v>40.799999999999997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C6-42A5-A216-510588DF6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33.700000000000003</c:v>
                </c:pt>
                <c:pt idx="1">
                  <c:v>28.9</c:v>
                </c:pt>
                <c:pt idx="2">
                  <c:v>-56.4</c:v>
                </c:pt>
                <c:pt idx="3">
                  <c:v>16.899999999999999</c:v>
                </c:pt>
                <c:pt idx="4">
                  <c:v>26.4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6-42A5-A216-510588DF6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915</c:v>
                </c:pt>
                <c:pt idx="1">
                  <c:v>851</c:v>
                </c:pt>
                <c:pt idx="2">
                  <c:v>755</c:v>
                </c:pt>
                <c:pt idx="3">
                  <c:v>793</c:v>
                </c:pt>
                <c:pt idx="4">
                  <c:v>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C8-4783-B448-A948FF334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6546</c:v>
                </c:pt>
                <c:pt idx="1">
                  <c:v>8262</c:v>
                </c:pt>
                <c:pt idx="2">
                  <c:v>1059</c:v>
                </c:pt>
                <c:pt idx="3">
                  <c:v>2866</c:v>
                </c:pt>
                <c:pt idx="4">
                  <c:v>4637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C8-4783-B448-A948FF334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【10,556】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【676.8】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EI1" zoomScale="70" zoomScaleNormal="70" zoomScaleSheetLayoutView="70" workbookViewId="0">
      <selection activeCell="ND66" sqref="ND66:NR82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愛媛県松山市　高架下駐車場（永木町）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Ａ３Ｂ２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無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無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428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120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広場式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38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15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利用料金制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130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H30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R01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R02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R03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R04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H30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R01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R02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R03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R04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H30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R01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R02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R03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R04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166.7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172.3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156.80000000000001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160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168.8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0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0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0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0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0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465.2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1736.5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3200.8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274.39999999999998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972.8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9.6999999999999993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1.3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4.8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3.3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1.6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159.69999999999999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159.6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128.5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138.1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152.4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129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131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H30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R01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R02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R03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R04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H30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R01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R02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R03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R04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H30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R01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R02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R03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R04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40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42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36.200000000000003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37.5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40.799999999999997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915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851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755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793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862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14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4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98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13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2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33.700000000000003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28.9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-56.4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16.899999999999999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26.4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6546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8262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1059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2866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4637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132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H30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R01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R02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R03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R04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H30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R01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R02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R03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R04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H30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R01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R02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R03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R04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51.7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51.5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764.6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72.599999999999994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50.4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【676.8】</v>
      </c>
      <c r="C88" s="34" t="str">
        <f>データ!AT6</f>
        <v>【3.6】</v>
      </c>
      <c r="D88" s="34" t="str">
        <f>データ!BE6</f>
        <v>【33】</v>
      </c>
      <c r="E88" s="34" t="str">
        <f>データ!DU6</f>
        <v>【201.6】</v>
      </c>
      <c r="F88" s="34" t="str">
        <f>データ!BP6</f>
        <v>【12.8】</v>
      </c>
      <c r="G88" s="34" t="str">
        <f>データ!CA6</f>
        <v>【10,556】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【72.2】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/s3TzDnFUdXWzwIzX6FLy4/6cFhFo8d1pqSImAiFSuVWZ9+elD+M/0WzoVTa/mKPVXVRMlHIbhKdJ8MBWNBGCg==" saltValue="kjtO2xUL7PhUIeRhTg6PjA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99</v>
      </c>
      <c r="AK5" s="47" t="s">
        <v>89</v>
      </c>
      <c r="AL5" s="47" t="s">
        <v>90</v>
      </c>
      <c r="AM5" s="47" t="s">
        <v>91</v>
      </c>
      <c r="AN5" s="47" t="s">
        <v>92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100</v>
      </c>
      <c r="AV5" s="47" t="s">
        <v>89</v>
      </c>
      <c r="AW5" s="47" t="s">
        <v>90</v>
      </c>
      <c r="AX5" s="47" t="s">
        <v>101</v>
      </c>
      <c r="AY5" s="47" t="s">
        <v>92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102</v>
      </c>
      <c r="BG5" s="47" t="s">
        <v>89</v>
      </c>
      <c r="BH5" s="47" t="s">
        <v>90</v>
      </c>
      <c r="BI5" s="47" t="s">
        <v>91</v>
      </c>
      <c r="BJ5" s="47" t="s">
        <v>92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88</v>
      </c>
      <c r="BR5" s="47" t="s">
        <v>103</v>
      </c>
      <c r="BS5" s="47" t="s">
        <v>90</v>
      </c>
      <c r="BT5" s="47" t="s">
        <v>104</v>
      </c>
      <c r="BU5" s="47" t="s">
        <v>92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99</v>
      </c>
      <c r="CC5" s="47" t="s">
        <v>89</v>
      </c>
      <c r="CD5" s="47" t="s">
        <v>105</v>
      </c>
      <c r="CE5" s="47" t="s">
        <v>91</v>
      </c>
      <c r="CF5" s="47" t="s">
        <v>92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88</v>
      </c>
      <c r="CP5" s="47" t="s">
        <v>89</v>
      </c>
      <c r="CQ5" s="47" t="s">
        <v>90</v>
      </c>
      <c r="CR5" s="47" t="s">
        <v>91</v>
      </c>
      <c r="CS5" s="47" t="s">
        <v>106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88</v>
      </c>
      <c r="DA5" s="47" t="s">
        <v>89</v>
      </c>
      <c r="DB5" s="47" t="s">
        <v>90</v>
      </c>
      <c r="DC5" s="47" t="s">
        <v>104</v>
      </c>
      <c r="DD5" s="47" t="s">
        <v>92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100</v>
      </c>
      <c r="DL5" s="47" t="s">
        <v>107</v>
      </c>
      <c r="DM5" s="47" t="s">
        <v>90</v>
      </c>
      <c r="DN5" s="47" t="s">
        <v>101</v>
      </c>
      <c r="DO5" s="47" t="s">
        <v>92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15">
      <c r="A6" s="37" t="s">
        <v>108</v>
      </c>
      <c r="B6" s="48">
        <f>B8</f>
        <v>2022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6</v>
      </c>
      <c r="H6" s="48" t="str">
        <f>SUBSTITUTE(H8,"　","")</f>
        <v>愛媛県松山市</v>
      </c>
      <c r="I6" s="48" t="str">
        <f t="shared" si="1"/>
        <v>高架下駐車場（永木町）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Ａ３Ｂ２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その他駐車場</v>
      </c>
      <c r="Q6" s="50" t="str">
        <f t="shared" si="1"/>
        <v>広場式</v>
      </c>
      <c r="R6" s="51">
        <f t="shared" si="1"/>
        <v>38</v>
      </c>
      <c r="S6" s="50" t="str">
        <f t="shared" si="1"/>
        <v>無</v>
      </c>
      <c r="T6" s="50" t="str">
        <f t="shared" si="1"/>
        <v>無</v>
      </c>
      <c r="U6" s="51">
        <f t="shared" si="1"/>
        <v>428</v>
      </c>
      <c r="V6" s="51">
        <f t="shared" si="1"/>
        <v>15</v>
      </c>
      <c r="W6" s="51">
        <f t="shared" si="1"/>
        <v>0</v>
      </c>
      <c r="X6" s="50" t="str">
        <f t="shared" si="1"/>
        <v>利用料金制</v>
      </c>
      <c r="Y6" s="52">
        <f>IF(Y8="-",NA(),Y8)</f>
        <v>166.7</v>
      </c>
      <c r="Z6" s="52">
        <f t="shared" ref="Z6:AH6" si="2">IF(Z8="-",NA(),Z8)</f>
        <v>172.3</v>
      </c>
      <c r="AA6" s="52">
        <f t="shared" si="2"/>
        <v>156.80000000000001</v>
      </c>
      <c r="AB6" s="52">
        <f t="shared" si="2"/>
        <v>160</v>
      </c>
      <c r="AC6" s="52">
        <f t="shared" si="2"/>
        <v>168.8</v>
      </c>
      <c r="AD6" s="52">
        <f t="shared" si="2"/>
        <v>465.2</v>
      </c>
      <c r="AE6" s="52">
        <f t="shared" si="2"/>
        <v>1736.5</v>
      </c>
      <c r="AF6" s="52">
        <f t="shared" si="2"/>
        <v>3200.8</v>
      </c>
      <c r="AG6" s="52">
        <f t="shared" si="2"/>
        <v>274.39999999999998</v>
      </c>
      <c r="AH6" s="52">
        <f t="shared" si="2"/>
        <v>972.8</v>
      </c>
      <c r="AI6" s="49" t="str">
        <f>IF(AI8="-","",IF(AI8="-","【-】","【"&amp;SUBSTITUTE(TEXT(AI8,"#,##0.0"),"-","△")&amp;"】"))</f>
        <v>【676.8】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9.6999999999999993</v>
      </c>
      <c r="AP6" s="52">
        <f t="shared" si="3"/>
        <v>1.3</v>
      </c>
      <c r="AQ6" s="52">
        <f t="shared" si="3"/>
        <v>4.8</v>
      </c>
      <c r="AR6" s="52">
        <f t="shared" si="3"/>
        <v>3.3</v>
      </c>
      <c r="AS6" s="52">
        <f t="shared" si="3"/>
        <v>1.6</v>
      </c>
      <c r="AT6" s="49" t="str">
        <f>IF(AT8="-","",IF(AT8="-","【-】","【"&amp;SUBSTITUTE(TEXT(AT8,"#,##0.0"),"-","△")&amp;"】"))</f>
        <v>【3.6】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14</v>
      </c>
      <c r="BA6" s="53">
        <f t="shared" si="4"/>
        <v>4</v>
      </c>
      <c r="BB6" s="53">
        <f t="shared" si="4"/>
        <v>98</v>
      </c>
      <c r="BC6" s="53">
        <f t="shared" si="4"/>
        <v>13</v>
      </c>
      <c r="BD6" s="53">
        <f t="shared" si="4"/>
        <v>2</v>
      </c>
      <c r="BE6" s="51" t="str">
        <f>IF(BE8="-","",IF(BE8="-","【-】","【"&amp;SUBSTITUTE(TEXT(BE8,"#,##0"),"-","△")&amp;"】"))</f>
        <v>【33】</v>
      </c>
      <c r="BF6" s="52">
        <f>IF(BF8="-",NA(),BF8)</f>
        <v>40</v>
      </c>
      <c r="BG6" s="52">
        <f t="shared" ref="BG6:BO6" si="5">IF(BG8="-",NA(),BG8)</f>
        <v>42</v>
      </c>
      <c r="BH6" s="52">
        <f t="shared" si="5"/>
        <v>36.200000000000003</v>
      </c>
      <c r="BI6" s="52">
        <f t="shared" si="5"/>
        <v>37.5</v>
      </c>
      <c r="BJ6" s="52">
        <f t="shared" si="5"/>
        <v>40.799999999999997</v>
      </c>
      <c r="BK6" s="52">
        <f t="shared" si="5"/>
        <v>33.700000000000003</v>
      </c>
      <c r="BL6" s="52">
        <f t="shared" si="5"/>
        <v>28.9</v>
      </c>
      <c r="BM6" s="52">
        <f t="shared" si="5"/>
        <v>-56.4</v>
      </c>
      <c r="BN6" s="52">
        <f t="shared" si="5"/>
        <v>16.899999999999999</v>
      </c>
      <c r="BO6" s="52">
        <f t="shared" si="5"/>
        <v>26.4</v>
      </c>
      <c r="BP6" s="49" t="str">
        <f>IF(BP8="-","",IF(BP8="-","【-】","【"&amp;SUBSTITUTE(TEXT(BP8,"#,##0.0"),"-","△")&amp;"】"))</f>
        <v>【12.8】</v>
      </c>
      <c r="BQ6" s="53">
        <f>IF(BQ8="-",NA(),BQ8)</f>
        <v>915</v>
      </c>
      <c r="BR6" s="53">
        <f t="shared" ref="BR6:BZ6" si="6">IF(BR8="-",NA(),BR8)</f>
        <v>851</v>
      </c>
      <c r="BS6" s="53">
        <f t="shared" si="6"/>
        <v>755</v>
      </c>
      <c r="BT6" s="53">
        <f t="shared" si="6"/>
        <v>793</v>
      </c>
      <c r="BU6" s="53">
        <f t="shared" si="6"/>
        <v>862</v>
      </c>
      <c r="BV6" s="53">
        <f t="shared" si="6"/>
        <v>6546</v>
      </c>
      <c r="BW6" s="53">
        <f t="shared" si="6"/>
        <v>8262</v>
      </c>
      <c r="BX6" s="53">
        <f t="shared" si="6"/>
        <v>1059</v>
      </c>
      <c r="BY6" s="53">
        <f t="shared" si="6"/>
        <v>2866</v>
      </c>
      <c r="BZ6" s="53">
        <f t="shared" si="6"/>
        <v>4637</v>
      </c>
      <c r="CA6" s="51" t="str">
        <f>IF(CA8="-","",IF(CA8="-","【-】","【"&amp;SUBSTITUTE(TEXT(CA8,"#,##0"),"-","△")&amp;"】"))</f>
        <v>【10,556】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109</v>
      </c>
      <c r="CM6" s="51">
        <f t="shared" ref="CM6:CN6" si="7">CM8</f>
        <v>0</v>
      </c>
      <c r="CN6" s="51">
        <f t="shared" si="7"/>
        <v>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109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51.7</v>
      </c>
      <c r="DF6" s="52">
        <f t="shared" si="8"/>
        <v>51.5</v>
      </c>
      <c r="DG6" s="52">
        <f t="shared" si="8"/>
        <v>764.6</v>
      </c>
      <c r="DH6" s="52">
        <f t="shared" si="8"/>
        <v>72.599999999999994</v>
      </c>
      <c r="DI6" s="52">
        <f t="shared" si="8"/>
        <v>50.4</v>
      </c>
      <c r="DJ6" s="49" t="str">
        <f>IF(DJ8="-","",IF(DJ8="-","【-】","【"&amp;SUBSTITUTE(TEXT(DJ8,"#,##0.0"),"-","△")&amp;"】"))</f>
        <v>【72.2】</v>
      </c>
      <c r="DK6" s="52">
        <f>IF(DK8="-",NA(),DK8)</f>
        <v>0</v>
      </c>
      <c r="DL6" s="52">
        <f t="shared" ref="DL6:DT6" si="9">IF(DL8="-",NA(),DL8)</f>
        <v>0</v>
      </c>
      <c r="DM6" s="52">
        <f t="shared" si="9"/>
        <v>0</v>
      </c>
      <c r="DN6" s="52">
        <f t="shared" si="9"/>
        <v>0</v>
      </c>
      <c r="DO6" s="52">
        <f t="shared" si="9"/>
        <v>0</v>
      </c>
      <c r="DP6" s="52">
        <f t="shared" si="9"/>
        <v>159.69999999999999</v>
      </c>
      <c r="DQ6" s="52">
        <f t="shared" si="9"/>
        <v>159.6</v>
      </c>
      <c r="DR6" s="52">
        <f t="shared" si="9"/>
        <v>128.5</v>
      </c>
      <c r="DS6" s="52">
        <f t="shared" si="9"/>
        <v>138.1</v>
      </c>
      <c r="DT6" s="52">
        <f t="shared" si="9"/>
        <v>152.4</v>
      </c>
      <c r="DU6" s="49" t="str">
        <f>IF(DU8="-","",IF(DU8="-","【-】","【"&amp;SUBSTITUTE(TEXT(DU8,"#,##0.0"),"-","△")&amp;"】"))</f>
        <v>【201.6】</v>
      </c>
    </row>
    <row r="7" spans="1:125" s="54" customFormat="1" x14ac:dyDescent="0.15">
      <c r="A7" s="37" t="s">
        <v>110</v>
      </c>
      <c r="B7" s="48">
        <f t="shared" ref="B7:X7" si="10">B8</f>
        <v>2022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6</v>
      </c>
      <c r="H7" s="48" t="str">
        <f t="shared" si="10"/>
        <v>愛媛県　松山市</v>
      </c>
      <c r="I7" s="48" t="str">
        <f t="shared" si="10"/>
        <v>高架下駐車場（永木町）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Ａ３Ｂ２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その他駐車場</v>
      </c>
      <c r="Q7" s="50" t="str">
        <f t="shared" si="10"/>
        <v>広場式</v>
      </c>
      <c r="R7" s="51">
        <f t="shared" si="10"/>
        <v>38</v>
      </c>
      <c r="S7" s="50" t="str">
        <f t="shared" si="10"/>
        <v>無</v>
      </c>
      <c r="T7" s="50" t="str">
        <f t="shared" si="10"/>
        <v>無</v>
      </c>
      <c r="U7" s="51">
        <f t="shared" si="10"/>
        <v>428</v>
      </c>
      <c r="V7" s="51">
        <f t="shared" si="10"/>
        <v>15</v>
      </c>
      <c r="W7" s="51">
        <f t="shared" si="10"/>
        <v>0</v>
      </c>
      <c r="X7" s="50" t="str">
        <f t="shared" si="10"/>
        <v>利用料金制</v>
      </c>
      <c r="Y7" s="52">
        <f>Y8</f>
        <v>166.7</v>
      </c>
      <c r="Z7" s="52">
        <f t="shared" ref="Z7:AH7" si="11">Z8</f>
        <v>172.3</v>
      </c>
      <c r="AA7" s="52">
        <f t="shared" si="11"/>
        <v>156.80000000000001</v>
      </c>
      <c r="AB7" s="52">
        <f t="shared" si="11"/>
        <v>160</v>
      </c>
      <c r="AC7" s="52">
        <f t="shared" si="11"/>
        <v>168.8</v>
      </c>
      <c r="AD7" s="52">
        <f t="shared" si="11"/>
        <v>465.2</v>
      </c>
      <c r="AE7" s="52">
        <f t="shared" si="11"/>
        <v>1736.5</v>
      </c>
      <c r="AF7" s="52">
        <f t="shared" si="11"/>
        <v>3200.8</v>
      </c>
      <c r="AG7" s="52">
        <f t="shared" si="11"/>
        <v>274.39999999999998</v>
      </c>
      <c r="AH7" s="52">
        <f t="shared" si="11"/>
        <v>972.8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9.6999999999999993</v>
      </c>
      <c r="AP7" s="52">
        <f t="shared" si="12"/>
        <v>1.3</v>
      </c>
      <c r="AQ7" s="52">
        <f t="shared" si="12"/>
        <v>4.8</v>
      </c>
      <c r="AR7" s="52">
        <f t="shared" si="12"/>
        <v>3.3</v>
      </c>
      <c r="AS7" s="52">
        <f t="shared" si="12"/>
        <v>1.6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14</v>
      </c>
      <c r="BA7" s="53">
        <f t="shared" si="13"/>
        <v>4</v>
      </c>
      <c r="BB7" s="53">
        <f t="shared" si="13"/>
        <v>98</v>
      </c>
      <c r="BC7" s="53">
        <f t="shared" si="13"/>
        <v>13</v>
      </c>
      <c r="BD7" s="53">
        <f t="shared" si="13"/>
        <v>2</v>
      </c>
      <c r="BE7" s="51"/>
      <c r="BF7" s="52">
        <f>BF8</f>
        <v>40</v>
      </c>
      <c r="BG7" s="52">
        <f t="shared" ref="BG7:BO7" si="14">BG8</f>
        <v>42</v>
      </c>
      <c r="BH7" s="52">
        <f t="shared" si="14"/>
        <v>36.200000000000003</v>
      </c>
      <c r="BI7" s="52">
        <f t="shared" si="14"/>
        <v>37.5</v>
      </c>
      <c r="BJ7" s="52">
        <f t="shared" si="14"/>
        <v>40.799999999999997</v>
      </c>
      <c r="BK7" s="52">
        <f t="shared" si="14"/>
        <v>33.700000000000003</v>
      </c>
      <c r="BL7" s="52">
        <f t="shared" si="14"/>
        <v>28.9</v>
      </c>
      <c r="BM7" s="52">
        <f t="shared" si="14"/>
        <v>-56.4</v>
      </c>
      <c r="BN7" s="52">
        <f t="shared" si="14"/>
        <v>16.899999999999999</v>
      </c>
      <c r="BO7" s="52">
        <f t="shared" si="14"/>
        <v>26.4</v>
      </c>
      <c r="BP7" s="49"/>
      <c r="BQ7" s="53">
        <f>BQ8</f>
        <v>915</v>
      </c>
      <c r="BR7" s="53">
        <f t="shared" ref="BR7:BZ7" si="15">BR8</f>
        <v>851</v>
      </c>
      <c r="BS7" s="53">
        <f t="shared" si="15"/>
        <v>755</v>
      </c>
      <c r="BT7" s="53">
        <f t="shared" si="15"/>
        <v>793</v>
      </c>
      <c r="BU7" s="53">
        <f t="shared" si="15"/>
        <v>862</v>
      </c>
      <c r="BV7" s="53">
        <f t="shared" si="15"/>
        <v>6546</v>
      </c>
      <c r="BW7" s="53">
        <f t="shared" si="15"/>
        <v>8262</v>
      </c>
      <c r="BX7" s="53">
        <f t="shared" si="15"/>
        <v>1059</v>
      </c>
      <c r="BY7" s="53">
        <f t="shared" si="15"/>
        <v>2866</v>
      </c>
      <c r="BZ7" s="53">
        <f t="shared" si="15"/>
        <v>4637</v>
      </c>
      <c r="CA7" s="51"/>
      <c r="CB7" s="52" t="s">
        <v>111</v>
      </c>
      <c r="CC7" s="52" t="s">
        <v>111</v>
      </c>
      <c r="CD7" s="52" t="s">
        <v>111</v>
      </c>
      <c r="CE7" s="52" t="s">
        <v>111</v>
      </c>
      <c r="CF7" s="52" t="s">
        <v>111</v>
      </c>
      <c r="CG7" s="52" t="s">
        <v>111</v>
      </c>
      <c r="CH7" s="52" t="s">
        <v>111</v>
      </c>
      <c r="CI7" s="52" t="s">
        <v>111</v>
      </c>
      <c r="CJ7" s="52" t="s">
        <v>111</v>
      </c>
      <c r="CK7" s="52" t="s">
        <v>109</v>
      </c>
      <c r="CL7" s="49"/>
      <c r="CM7" s="51">
        <f>CM8</f>
        <v>0</v>
      </c>
      <c r="CN7" s="51">
        <f>CN8</f>
        <v>0</v>
      </c>
      <c r="CO7" s="52" t="s">
        <v>111</v>
      </c>
      <c r="CP7" s="52" t="s">
        <v>111</v>
      </c>
      <c r="CQ7" s="52" t="s">
        <v>111</v>
      </c>
      <c r="CR7" s="52" t="s">
        <v>111</v>
      </c>
      <c r="CS7" s="52" t="s">
        <v>111</v>
      </c>
      <c r="CT7" s="52" t="s">
        <v>111</v>
      </c>
      <c r="CU7" s="52" t="s">
        <v>111</v>
      </c>
      <c r="CV7" s="52" t="s">
        <v>111</v>
      </c>
      <c r="CW7" s="52" t="s">
        <v>111</v>
      </c>
      <c r="CX7" s="52" t="s">
        <v>109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51.7</v>
      </c>
      <c r="DF7" s="52">
        <f t="shared" si="16"/>
        <v>51.5</v>
      </c>
      <c r="DG7" s="52">
        <f t="shared" si="16"/>
        <v>764.6</v>
      </c>
      <c r="DH7" s="52">
        <f t="shared" si="16"/>
        <v>72.599999999999994</v>
      </c>
      <c r="DI7" s="52">
        <f t="shared" si="16"/>
        <v>50.4</v>
      </c>
      <c r="DJ7" s="49"/>
      <c r="DK7" s="52">
        <f>DK8</f>
        <v>0</v>
      </c>
      <c r="DL7" s="52">
        <f t="shared" ref="DL7:DT7" si="17">DL8</f>
        <v>0</v>
      </c>
      <c r="DM7" s="52">
        <f t="shared" si="17"/>
        <v>0</v>
      </c>
      <c r="DN7" s="52">
        <f t="shared" si="17"/>
        <v>0</v>
      </c>
      <c r="DO7" s="52">
        <f t="shared" si="17"/>
        <v>0</v>
      </c>
      <c r="DP7" s="52">
        <f t="shared" si="17"/>
        <v>159.69999999999999</v>
      </c>
      <c r="DQ7" s="52">
        <f t="shared" si="17"/>
        <v>159.6</v>
      </c>
      <c r="DR7" s="52">
        <f t="shared" si="17"/>
        <v>128.5</v>
      </c>
      <c r="DS7" s="52">
        <f t="shared" si="17"/>
        <v>138.1</v>
      </c>
      <c r="DT7" s="52">
        <f t="shared" si="17"/>
        <v>152.4</v>
      </c>
      <c r="DU7" s="49"/>
    </row>
    <row r="8" spans="1:125" s="54" customFormat="1" x14ac:dyDescent="0.15">
      <c r="A8" s="37"/>
      <c r="B8" s="55">
        <v>2022</v>
      </c>
      <c r="C8" s="55">
        <v>382019</v>
      </c>
      <c r="D8" s="55">
        <v>47</v>
      </c>
      <c r="E8" s="55">
        <v>14</v>
      </c>
      <c r="F8" s="55">
        <v>0</v>
      </c>
      <c r="G8" s="55">
        <v>6</v>
      </c>
      <c r="H8" s="55" t="s">
        <v>112</v>
      </c>
      <c r="I8" s="55" t="s">
        <v>113</v>
      </c>
      <c r="J8" s="55" t="s">
        <v>114</v>
      </c>
      <c r="K8" s="55" t="s">
        <v>115</v>
      </c>
      <c r="L8" s="55" t="s">
        <v>116</v>
      </c>
      <c r="M8" s="55" t="s">
        <v>117</v>
      </c>
      <c r="N8" s="55" t="s">
        <v>118</v>
      </c>
      <c r="O8" s="56" t="s">
        <v>119</v>
      </c>
      <c r="P8" s="57" t="s">
        <v>120</v>
      </c>
      <c r="Q8" s="57" t="s">
        <v>121</v>
      </c>
      <c r="R8" s="58">
        <v>38</v>
      </c>
      <c r="S8" s="57" t="s">
        <v>122</v>
      </c>
      <c r="T8" s="57" t="s">
        <v>122</v>
      </c>
      <c r="U8" s="58">
        <v>428</v>
      </c>
      <c r="V8" s="58">
        <v>15</v>
      </c>
      <c r="W8" s="58">
        <v>0</v>
      </c>
      <c r="X8" s="57" t="s">
        <v>123</v>
      </c>
      <c r="Y8" s="59">
        <v>166.7</v>
      </c>
      <c r="Z8" s="59">
        <v>172.3</v>
      </c>
      <c r="AA8" s="59">
        <v>156.80000000000001</v>
      </c>
      <c r="AB8" s="59">
        <v>160</v>
      </c>
      <c r="AC8" s="59">
        <v>168.8</v>
      </c>
      <c r="AD8" s="59">
        <v>465.2</v>
      </c>
      <c r="AE8" s="59">
        <v>1736.5</v>
      </c>
      <c r="AF8" s="59">
        <v>3200.8</v>
      </c>
      <c r="AG8" s="59">
        <v>274.39999999999998</v>
      </c>
      <c r="AH8" s="59">
        <v>972.8</v>
      </c>
      <c r="AI8" s="56">
        <v>676.8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9.6999999999999993</v>
      </c>
      <c r="AP8" s="59">
        <v>1.3</v>
      </c>
      <c r="AQ8" s="59">
        <v>4.8</v>
      </c>
      <c r="AR8" s="59">
        <v>3.3</v>
      </c>
      <c r="AS8" s="59">
        <v>1.6</v>
      </c>
      <c r="AT8" s="56">
        <v>3.6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14</v>
      </c>
      <c r="BA8" s="60">
        <v>4</v>
      </c>
      <c r="BB8" s="60">
        <v>98</v>
      </c>
      <c r="BC8" s="60">
        <v>13</v>
      </c>
      <c r="BD8" s="60">
        <v>2</v>
      </c>
      <c r="BE8" s="60">
        <v>33</v>
      </c>
      <c r="BF8" s="59">
        <v>40</v>
      </c>
      <c r="BG8" s="59">
        <v>42</v>
      </c>
      <c r="BH8" s="59">
        <v>36.200000000000003</v>
      </c>
      <c r="BI8" s="59">
        <v>37.5</v>
      </c>
      <c r="BJ8" s="59">
        <v>40.799999999999997</v>
      </c>
      <c r="BK8" s="59">
        <v>33.700000000000003</v>
      </c>
      <c r="BL8" s="59">
        <v>28.9</v>
      </c>
      <c r="BM8" s="59">
        <v>-56.4</v>
      </c>
      <c r="BN8" s="59">
        <v>16.899999999999999</v>
      </c>
      <c r="BO8" s="59">
        <v>26.4</v>
      </c>
      <c r="BP8" s="56">
        <v>12.8</v>
      </c>
      <c r="BQ8" s="60">
        <v>915</v>
      </c>
      <c r="BR8" s="60">
        <v>851</v>
      </c>
      <c r="BS8" s="60">
        <v>755</v>
      </c>
      <c r="BT8" s="61">
        <v>793</v>
      </c>
      <c r="BU8" s="61">
        <v>862</v>
      </c>
      <c r="BV8" s="60">
        <v>6546</v>
      </c>
      <c r="BW8" s="60">
        <v>8262</v>
      </c>
      <c r="BX8" s="60">
        <v>1059</v>
      </c>
      <c r="BY8" s="60">
        <v>2866</v>
      </c>
      <c r="BZ8" s="60">
        <v>4637</v>
      </c>
      <c r="CA8" s="58">
        <v>10556</v>
      </c>
      <c r="CB8" s="59" t="s">
        <v>116</v>
      </c>
      <c r="CC8" s="59" t="s">
        <v>116</v>
      </c>
      <c r="CD8" s="59" t="s">
        <v>116</v>
      </c>
      <c r="CE8" s="59" t="s">
        <v>116</v>
      </c>
      <c r="CF8" s="59" t="s">
        <v>116</v>
      </c>
      <c r="CG8" s="59" t="s">
        <v>116</v>
      </c>
      <c r="CH8" s="59" t="s">
        <v>116</v>
      </c>
      <c r="CI8" s="59" t="s">
        <v>116</v>
      </c>
      <c r="CJ8" s="59" t="s">
        <v>116</v>
      </c>
      <c r="CK8" s="59" t="s">
        <v>116</v>
      </c>
      <c r="CL8" s="56" t="s">
        <v>116</v>
      </c>
      <c r="CM8" s="58">
        <v>0</v>
      </c>
      <c r="CN8" s="58">
        <v>0</v>
      </c>
      <c r="CO8" s="59" t="s">
        <v>116</v>
      </c>
      <c r="CP8" s="59" t="s">
        <v>116</v>
      </c>
      <c r="CQ8" s="59" t="s">
        <v>116</v>
      </c>
      <c r="CR8" s="59" t="s">
        <v>116</v>
      </c>
      <c r="CS8" s="59" t="s">
        <v>116</v>
      </c>
      <c r="CT8" s="59" t="s">
        <v>116</v>
      </c>
      <c r="CU8" s="59" t="s">
        <v>116</v>
      </c>
      <c r="CV8" s="59" t="s">
        <v>116</v>
      </c>
      <c r="CW8" s="59" t="s">
        <v>116</v>
      </c>
      <c r="CX8" s="59" t="s">
        <v>116</v>
      </c>
      <c r="CY8" s="56" t="s">
        <v>116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51.7</v>
      </c>
      <c r="DF8" s="59">
        <v>51.5</v>
      </c>
      <c r="DG8" s="59">
        <v>764.6</v>
      </c>
      <c r="DH8" s="59">
        <v>72.599999999999994</v>
      </c>
      <c r="DI8" s="59">
        <v>50.4</v>
      </c>
      <c r="DJ8" s="56">
        <v>72.2</v>
      </c>
      <c r="DK8" s="59">
        <v>0</v>
      </c>
      <c r="DL8" s="59">
        <v>0</v>
      </c>
      <c r="DM8" s="59">
        <v>0</v>
      </c>
      <c r="DN8" s="59">
        <v>0</v>
      </c>
      <c r="DO8" s="59">
        <v>0</v>
      </c>
      <c r="DP8" s="59">
        <v>159.69999999999999</v>
      </c>
      <c r="DQ8" s="59">
        <v>159.6</v>
      </c>
      <c r="DR8" s="59">
        <v>128.5</v>
      </c>
      <c r="DS8" s="59">
        <v>138.1</v>
      </c>
      <c r="DT8" s="59">
        <v>152.4</v>
      </c>
      <c r="DU8" s="56">
        <v>201.6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124</v>
      </c>
      <c r="C10" s="64" t="s">
        <v>125</v>
      </c>
      <c r="D10" s="64" t="s">
        <v>126</v>
      </c>
      <c r="E10" s="64" t="s">
        <v>127</v>
      </c>
      <c r="F10" s="64" t="s">
        <v>128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H30</v>
      </c>
      <c r="C11" s="65" t="str">
        <f>IF(VALUE($B$6)=0,"",IF(VALUE($B$6)&gt;2021,"R"&amp;TEXT(VALUE($B$6)-2021,"00"),"H"&amp;VALUE($B$6)-1991))</f>
        <v>R01</v>
      </c>
      <c r="D11" s="65" t="str">
        <f>IF(VALUE($B$6)=0,"",IF(VALUE($B$6)&gt;2020,"R"&amp;TEXT(VALUE($B$6)-2020,"00"),"H"&amp;VALUE($B$6)-1990))</f>
        <v>R02</v>
      </c>
      <c r="E11" s="65" t="str">
        <f>IF(VALUE($B$6)=0,"",IF(VALUE($B$6)&gt;2019,"R"&amp;TEXT(VALUE($B$6)-2019,"00"),"H"&amp;VALUE($B$6)-1989))</f>
        <v>R03</v>
      </c>
      <c r="F11" s="65" t="str">
        <f>IF(VALUE($B$6)=0,"",IF(VALUE($B$6)&gt;2018,"R"&amp;TEXT(VALUE($B$6)-2018,"00"),"H"&amp;VALUE($B$6)-1988))</f>
        <v>R04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nt128041</cp:lastModifiedBy>
  <dcterms:created xsi:type="dcterms:W3CDTF">2024-01-11T00:15:12Z</dcterms:created>
  <dcterms:modified xsi:type="dcterms:W3CDTF">2024-01-29T08:39:07Z</dcterms:modified>
  <cp:category/>
</cp:coreProperties>
</file>