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○○【引継文書】データ○○\●01麻薬・向精神薬関係\07年間受払届\R07.09\01_起案（通知）\HP掲載用\"/>
    </mc:Choice>
  </mc:AlternateContent>
  <xr:revisionPtr revIDLastSave="0" documentId="13_ncr:1_{B92EC169-BCFB-4538-9986-4286488C23E0}" xr6:coauthVersionLast="47" xr6:coauthVersionMax="47" xr10:uidLastSave="{00000000-0000-0000-0000-000000000000}"/>
  <bookViews>
    <workbookView xWindow="-120" yWindow="-16320" windowWidth="29040" windowHeight="15720" tabRatio="867" activeTab="11" xr2:uid="{00000000-000D-0000-FFFF-FFFF00000000}"/>
  </bookViews>
  <sheets>
    <sheet name="概要" sheetId="13" r:id="rId1"/>
    <sheet name="【管】入力シート①" sheetId="3" r:id="rId2"/>
    <sheet name="【管】入力シート➁" sheetId="2" r:id="rId3"/>
    <sheet name="【施】入力シート①" sheetId="14" r:id="rId4"/>
    <sheet name="【施】入力シート➁" sheetId="15" r:id="rId5"/>
    <sheet name="【動】入力シート①" sheetId="16" r:id="rId6"/>
    <sheet name="【動】入力シート➁" sheetId="17" r:id="rId7"/>
    <sheet name="【小】入力シート①" sheetId="18" r:id="rId8"/>
    <sheet name="【小】入力シート➁" sheetId="19" r:id="rId9"/>
    <sheet name="【研】入力シート①" sheetId="20" r:id="rId10"/>
    <sheet name="【研】入力シート➁" sheetId="21" r:id="rId11"/>
    <sheet name="提出様式（様式第４号）" sheetId="1" r:id="rId12"/>
    <sheet name="【非表示シート】" sheetId="4" state="hidden" r:id="rId13"/>
    <sheet name="麻薬一覧（R5.4.20）" sheetId="5" state="hidden" r:id="rId14"/>
  </sheets>
  <definedNames>
    <definedName name="_xlnm.Print_Area" localSheetId="1">【管】入力シート①!$B$1:$H$10</definedName>
    <definedName name="_xlnm.Print_Area" localSheetId="2">【管】入力シート➁!$A$1:$T$157</definedName>
    <definedName name="_xlnm.Print_Area" localSheetId="9">【研】入力シート①!$B$1:$H$10</definedName>
    <definedName name="_xlnm.Print_Area" localSheetId="10">【研】入力シート➁!$A$1:$T$157</definedName>
    <definedName name="_xlnm.Print_Area" localSheetId="3">【施】入力シート①!$B$1:$H$10</definedName>
    <definedName name="_xlnm.Print_Area" localSheetId="4">【施】入力シート➁!$A$1:$T$157</definedName>
    <definedName name="_xlnm.Print_Area" localSheetId="7">【小】入力シート①!$B$1:$H$10</definedName>
    <definedName name="_xlnm.Print_Area" localSheetId="8">【小】入力シート➁!$A$1:$T$157</definedName>
    <definedName name="_xlnm.Print_Area" localSheetId="5">【動】入力シート①!$B$1:$H$10</definedName>
    <definedName name="_xlnm.Print_Area" localSheetId="6">【動】入力シート➁!$A$1:$T$157</definedName>
    <definedName name="_xlnm.Print_Area" localSheetId="11">'提出様式（様式第４号）'!$B$2:$AL$136</definedName>
    <definedName name="麻薬管理者">【非表示シート】!$H$5:$H$7</definedName>
    <definedName name="麻薬研究者">【非表示シート】!$H$11:$H$13</definedName>
    <definedName name="麻薬施用者">【非表示シート】!$H$8:$H$10</definedName>
    <definedName name="麻薬小売業者">【非表示シート】!$H$2:$H$4</definedName>
    <definedName name="免許の種類１">INDIRECT(【管】入力シート①!$C$6)</definedName>
    <definedName name="免許の種類２">INDIRECT(【施】入力シート①!$C$6)</definedName>
    <definedName name="免許の種類３">INDIRECT(【動】入力シート①!$C$6)</definedName>
    <definedName name="免許の種類４">INDIRECT(【小】入力シート①!$C$6)</definedName>
    <definedName name="免許の種類５">INDIRECT(【研】入力シート①!$C$6)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5" l="1"/>
  <c r="AC119" i="1"/>
  <c r="AC117" i="1"/>
  <c r="AC116" i="1"/>
  <c r="T113" i="1"/>
  <c r="H120" i="1"/>
  <c r="AC92" i="1"/>
  <c r="AC90" i="1"/>
  <c r="AC89" i="1"/>
  <c r="T86" i="1"/>
  <c r="H93" i="1"/>
  <c r="AC65" i="1"/>
  <c r="AC63" i="1"/>
  <c r="AC62" i="1"/>
  <c r="H66" i="1"/>
  <c r="T59" i="1"/>
  <c r="T120" i="1"/>
  <c r="R120" i="1"/>
  <c r="T93" i="1"/>
  <c r="R93" i="1"/>
  <c r="T66" i="1"/>
  <c r="R66" i="1"/>
  <c r="H39" i="1"/>
  <c r="T39" i="1"/>
  <c r="R39" i="1"/>
  <c r="AC38" i="1"/>
  <c r="AC36" i="1"/>
  <c r="AC35" i="1"/>
  <c r="T32" i="1"/>
  <c r="AC11" i="1"/>
  <c r="AC9" i="1"/>
  <c r="AC8" i="1"/>
  <c r="H12" i="1"/>
  <c r="T5" i="1"/>
  <c r="S10" i="21" l="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53" i="21"/>
  <c r="S54" i="21"/>
  <c r="S55" i="21"/>
  <c r="S56" i="21"/>
  <c r="S57" i="21"/>
  <c r="S58" i="21"/>
  <c r="S59" i="21"/>
  <c r="S60" i="21"/>
  <c r="S61" i="21"/>
  <c r="S62" i="21"/>
  <c r="S63" i="21"/>
  <c r="S64" i="21"/>
  <c r="S65" i="21"/>
  <c r="S66" i="21"/>
  <c r="S67" i="21"/>
  <c r="S68" i="21"/>
  <c r="S69" i="21"/>
  <c r="S70" i="21"/>
  <c r="S71" i="21"/>
  <c r="S72" i="21"/>
  <c r="S73" i="21"/>
  <c r="S74" i="21"/>
  <c r="S75" i="21"/>
  <c r="S76" i="21"/>
  <c r="S77" i="21"/>
  <c r="S78" i="21"/>
  <c r="S79" i="21"/>
  <c r="S80" i="21"/>
  <c r="S81" i="21"/>
  <c r="S82" i="21"/>
  <c r="S83" i="21"/>
  <c r="S84" i="21"/>
  <c r="S85" i="21"/>
  <c r="S86" i="21"/>
  <c r="S87" i="21"/>
  <c r="S88" i="21"/>
  <c r="S89" i="21"/>
  <c r="S90" i="21"/>
  <c r="S91" i="21"/>
  <c r="S92" i="21"/>
  <c r="S93" i="21"/>
  <c r="S94" i="21"/>
  <c r="S95" i="21"/>
  <c r="S96" i="21"/>
  <c r="S97" i="21"/>
  <c r="S98" i="21"/>
  <c r="S99" i="21"/>
  <c r="S100" i="21"/>
  <c r="S101" i="21"/>
  <c r="S102" i="21"/>
  <c r="S103" i="21"/>
  <c r="S104" i="21"/>
  <c r="S105" i="21"/>
  <c r="S106" i="21"/>
  <c r="S107" i="21"/>
  <c r="S108" i="21"/>
  <c r="S109" i="21"/>
  <c r="S110" i="21"/>
  <c r="S111" i="21"/>
  <c r="S112" i="21"/>
  <c r="S113" i="21"/>
  <c r="S114" i="21"/>
  <c r="S115" i="21"/>
  <c r="S116" i="21"/>
  <c r="S117" i="21"/>
  <c r="S118" i="21"/>
  <c r="S119" i="21"/>
  <c r="S120" i="21"/>
  <c r="S121" i="21"/>
  <c r="S122" i="21"/>
  <c r="S123" i="21"/>
  <c r="S124" i="21"/>
  <c r="S125" i="21"/>
  <c r="S126" i="21"/>
  <c r="S127" i="21"/>
  <c r="S128" i="21"/>
  <c r="S129" i="21"/>
  <c r="S130" i="21"/>
  <c r="S131" i="21"/>
  <c r="S132" i="21"/>
  <c r="S133" i="21"/>
  <c r="S134" i="21"/>
  <c r="S135" i="21"/>
  <c r="S136" i="21"/>
  <c r="S137" i="21"/>
  <c r="S138" i="21"/>
  <c r="S139" i="21"/>
  <c r="S140" i="21"/>
  <c r="S141" i="21"/>
  <c r="S142" i="21"/>
  <c r="S143" i="21"/>
  <c r="S144" i="21"/>
  <c r="S145" i="21"/>
  <c r="S146" i="21"/>
  <c r="S147" i="21"/>
  <c r="S148" i="21"/>
  <c r="S149" i="21"/>
  <c r="S150" i="21"/>
  <c r="S151" i="21"/>
  <c r="S152" i="21"/>
  <c r="S153" i="21"/>
  <c r="S154" i="21"/>
  <c r="S155" i="21"/>
  <c r="S156" i="21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2" i="19"/>
  <c r="S43" i="19"/>
  <c r="S44" i="19"/>
  <c r="S45" i="19"/>
  <c r="S46" i="19"/>
  <c r="S47" i="19"/>
  <c r="S48" i="19"/>
  <c r="S49" i="19"/>
  <c r="S50" i="19"/>
  <c r="S51" i="19"/>
  <c r="S52" i="19"/>
  <c r="S53" i="19"/>
  <c r="S54" i="19"/>
  <c r="S55" i="19"/>
  <c r="S56" i="19"/>
  <c r="S57" i="19"/>
  <c r="S58" i="19"/>
  <c r="S59" i="19"/>
  <c r="S60" i="19"/>
  <c r="S61" i="19"/>
  <c r="S62" i="19"/>
  <c r="S63" i="19"/>
  <c r="S64" i="19"/>
  <c r="S65" i="19"/>
  <c r="S66" i="19"/>
  <c r="S67" i="19"/>
  <c r="S68" i="19"/>
  <c r="S69" i="19"/>
  <c r="S70" i="19"/>
  <c r="S71" i="19"/>
  <c r="S72" i="19"/>
  <c r="S73" i="19"/>
  <c r="S74" i="19"/>
  <c r="S75" i="19"/>
  <c r="S76" i="19"/>
  <c r="S77" i="19"/>
  <c r="S78" i="19"/>
  <c r="S79" i="19"/>
  <c r="S80" i="19"/>
  <c r="S81" i="19"/>
  <c r="S82" i="19"/>
  <c r="S83" i="19"/>
  <c r="S84" i="19"/>
  <c r="S85" i="19"/>
  <c r="S86" i="19"/>
  <c r="S87" i="19"/>
  <c r="S88" i="19"/>
  <c r="S89" i="19"/>
  <c r="S90" i="19"/>
  <c r="S91" i="19"/>
  <c r="S92" i="19"/>
  <c r="S93" i="19"/>
  <c r="S94" i="19"/>
  <c r="S95" i="19"/>
  <c r="S96" i="19"/>
  <c r="S97" i="19"/>
  <c r="S98" i="19"/>
  <c r="S99" i="19"/>
  <c r="S100" i="19"/>
  <c r="S101" i="19"/>
  <c r="S102" i="19"/>
  <c r="S103" i="19"/>
  <c r="S104" i="19"/>
  <c r="S105" i="19"/>
  <c r="S106" i="19"/>
  <c r="S107" i="19"/>
  <c r="S108" i="19"/>
  <c r="S109" i="19"/>
  <c r="S110" i="19"/>
  <c r="S111" i="19"/>
  <c r="S112" i="19"/>
  <c r="S113" i="19"/>
  <c r="S114" i="19"/>
  <c r="S115" i="19"/>
  <c r="S116" i="19"/>
  <c r="S117" i="19"/>
  <c r="S118" i="19"/>
  <c r="S119" i="19"/>
  <c r="S120" i="19"/>
  <c r="S121" i="19"/>
  <c r="S122" i="19"/>
  <c r="S123" i="19"/>
  <c r="S124" i="19"/>
  <c r="S125" i="19"/>
  <c r="S126" i="19"/>
  <c r="S127" i="19"/>
  <c r="S128" i="19"/>
  <c r="S129" i="19"/>
  <c r="S130" i="19"/>
  <c r="S131" i="19"/>
  <c r="S132" i="19"/>
  <c r="S133" i="19"/>
  <c r="S134" i="19"/>
  <c r="S135" i="19"/>
  <c r="S136" i="19"/>
  <c r="S137" i="19"/>
  <c r="S138" i="19"/>
  <c r="S139" i="19"/>
  <c r="S140" i="19"/>
  <c r="S141" i="19"/>
  <c r="S142" i="19"/>
  <c r="S143" i="19"/>
  <c r="S144" i="19"/>
  <c r="S145" i="19"/>
  <c r="S146" i="19"/>
  <c r="S147" i="19"/>
  <c r="S148" i="19"/>
  <c r="S149" i="19"/>
  <c r="S150" i="19"/>
  <c r="S151" i="19"/>
  <c r="S152" i="19"/>
  <c r="S153" i="19"/>
  <c r="S154" i="19"/>
  <c r="S155" i="19"/>
  <c r="S156" i="19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5" i="15"/>
  <c r="S76" i="15"/>
  <c r="S77" i="15"/>
  <c r="S78" i="15"/>
  <c r="S79" i="15"/>
  <c r="S80" i="15"/>
  <c r="S81" i="15"/>
  <c r="S82" i="15"/>
  <c r="S83" i="15"/>
  <c r="S84" i="15"/>
  <c r="S85" i="15"/>
  <c r="S86" i="15"/>
  <c r="S87" i="15"/>
  <c r="S88" i="15"/>
  <c r="S89" i="15"/>
  <c r="S90" i="15"/>
  <c r="S91" i="15"/>
  <c r="S92" i="15"/>
  <c r="S93" i="15"/>
  <c r="S94" i="15"/>
  <c r="S95" i="15"/>
  <c r="S96" i="15"/>
  <c r="S97" i="15"/>
  <c r="S98" i="15"/>
  <c r="S99" i="15"/>
  <c r="S100" i="15"/>
  <c r="S101" i="15"/>
  <c r="S102" i="15"/>
  <c r="S103" i="15"/>
  <c r="S104" i="15"/>
  <c r="S105" i="15"/>
  <c r="S106" i="15"/>
  <c r="S107" i="15"/>
  <c r="S108" i="15"/>
  <c r="S109" i="15"/>
  <c r="S110" i="15"/>
  <c r="S111" i="15"/>
  <c r="S112" i="15"/>
  <c r="S113" i="15"/>
  <c r="S114" i="15"/>
  <c r="S115" i="15"/>
  <c r="S116" i="15"/>
  <c r="S117" i="15"/>
  <c r="S118" i="15"/>
  <c r="S119" i="15"/>
  <c r="S120" i="15"/>
  <c r="S121" i="15"/>
  <c r="S122" i="15"/>
  <c r="S123" i="15"/>
  <c r="S124" i="15"/>
  <c r="S125" i="15"/>
  <c r="S126" i="15"/>
  <c r="S127" i="15"/>
  <c r="S128" i="15"/>
  <c r="S129" i="15"/>
  <c r="S130" i="15"/>
  <c r="S131" i="15"/>
  <c r="S132" i="15"/>
  <c r="S133" i="15"/>
  <c r="S134" i="15"/>
  <c r="S135" i="15"/>
  <c r="S136" i="15"/>
  <c r="S137" i="15"/>
  <c r="S138" i="15"/>
  <c r="S139" i="15"/>
  <c r="S140" i="15"/>
  <c r="S141" i="15"/>
  <c r="S142" i="15"/>
  <c r="S143" i="15"/>
  <c r="S144" i="15"/>
  <c r="S145" i="15"/>
  <c r="S146" i="15"/>
  <c r="S147" i="15"/>
  <c r="S148" i="15"/>
  <c r="S149" i="15"/>
  <c r="S150" i="15"/>
  <c r="S151" i="15"/>
  <c r="S152" i="15"/>
  <c r="S153" i="15"/>
  <c r="S154" i="15"/>
  <c r="S155" i="15"/>
  <c r="S156" i="15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2" i="15" l="1"/>
  <c r="S11" i="15" s="1"/>
  <c r="S10" i="15" s="1"/>
  <c r="S9" i="21"/>
  <c r="S8" i="21" s="1"/>
  <c r="S9" i="17"/>
  <c r="S8" i="17" s="1"/>
  <c r="S12" i="19"/>
  <c r="S11" i="19" s="1"/>
  <c r="S12" i="2"/>
  <c r="S10" i="19" l="1"/>
  <c r="S9" i="19" s="1"/>
  <c r="S9" i="15"/>
  <c r="S8" i="15" s="1"/>
  <c r="S11" i="2"/>
  <c r="AC113" i="1"/>
  <c r="AC86" i="1"/>
  <c r="AC59" i="1"/>
  <c r="AC32" i="1"/>
  <c r="AC5" i="1"/>
  <c r="S8" i="19" l="1"/>
  <c r="S10" i="2"/>
  <c r="L191" i="5"/>
  <c r="M191" i="5" s="1"/>
  <c r="N191" i="5" s="1"/>
  <c r="J191" i="5"/>
  <c r="E191" i="5"/>
  <c r="L190" i="5"/>
  <c r="M190" i="5" s="1"/>
  <c r="N190" i="5" s="1"/>
  <c r="J190" i="5"/>
  <c r="E190" i="5"/>
  <c r="L189" i="5"/>
  <c r="M189" i="5" s="1"/>
  <c r="N189" i="5" s="1"/>
  <c r="J189" i="5"/>
  <c r="E189" i="5"/>
  <c r="M188" i="5"/>
  <c r="N188" i="5" s="1"/>
  <c r="L188" i="5"/>
  <c r="J188" i="5"/>
  <c r="E188" i="5"/>
  <c r="L187" i="5"/>
  <c r="M187" i="5" s="1"/>
  <c r="N187" i="5" s="1"/>
  <c r="J187" i="5"/>
  <c r="E187" i="5"/>
  <c r="L186" i="5"/>
  <c r="M186" i="5" s="1"/>
  <c r="N186" i="5" s="1"/>
  <c r="J186" i="5"/>
  <c r="E186" i="5"/>
  <c r="L185" i="5"/>
  <c r="M185" i="5" s="1"/>
  <c r="N185" i="5" s="1"/>
  <c r="J185" i="5"/>
  <c r="E185" i="5"/>
  <c r="L184" i="5"/>
  <c r="M184" i="5" s="1"/>
  <c r="N184" i="5" s="1"/>
  <c r="J184" i="5"/>
  <c r="E184" i="5"/>
  <c r="L183" i="5"/>
  <c r="M183" i="5" s="1"/>
  <c r="N183" i="5" s="1"/>
  <c r="J183" i="5"/>
  <c r="E183" i="5"/>
  <c r="L182" i="5"/>
  <c r="M182" i="5" s="1"/>
  <c r="N182" i="5" s="1"/>
  <c r="J182" i="5"/>
  <c r="E182" i="5"/>
  <c r="L181" i="5"/>
  <c r="M181" i="5" s="1"/>
  <c r="N181" i="5" s="1"/>
  <c r="J181" i="5"/>
  <c r="E181" i="5"/>
  <c r="L180" i="5"/>
  <c r="M180" i="5" s="1"/>
  <c r="N180" i="5" s="1"/>
  <c r="J180" i="5"/>
  <c r="E180" i="5"/>
  <c r="L179" i="5"/>
  <c r="M179" i="5" s="1"/>
  <c r="N179" i="5" s="1"/>
  <c r="J179" i="5"/>
  <c r="E179" i="5"/>
  <c r="L178" i="5"/>
  <c r="M178" i="5" s="1"/>
  <c r="N178" i="5" s="1"/>
  <c r="J178" i="5"/>
  <c r="E178" i="5"/>
  <c r="L177" i="5"/>
  <c r="M177" i="5" s="1"/>
  <c r="N177" i="5" s="1"/>
  <c r="J177" i="5"/>
  <c r="E177" i="5"/>
  <c r="L176" i="5"/>
  <c r="M176" i="5" s="1"/>
  <c r="N176" i="5" s="1"/>
  <c r="J176" i="5"/>
  <c r="E176" i="5"/>
  <c r="L175" i="5"/>
  <c r="M175" i="5" s="1"/>
  <c r="N175" i="5" s="1"/>
  <c r="J175" i="5"/>
  <c r="E175" i="5"/>
  <c r="M174" i="5"/>
  <c r="N174" i="5" s="1"/>
  <c r="L174" i="5"/>
  <c r="J174" i="5"/>
  <c r="E174" i="5"/>
  <c r="L173" i="5"/>
  <c r="M173" i="5" s="1"/>
  <c r="N173" i="5" s="1"/>
  <c r="J173" i="5"/>
  <c r="E173" i="5"/>
  <c r="L172" i="5"/>
  <c r="M172" i="5" s="1"/>
  <c r="N172" i="5" s="1"/>
  <c r="J172" i="5"/>
  <c r="E172" i="5"/>
  <c r="L171" i="5"/>
  <c r="M171" i="5" s="1"/>
  <c r="N171" i="5" s="1"/>
  <c r="J171" i="5"/>
  <c r="E171" i="5"/>
  <c r="L170" i="5"/>
  <c r="M170" i="5" s="1"/>
  <c r="N170" i="5" s="1"/>
  <c r="J170" i="5"/>
  <c r="E170" i="5"/>
  <c r="L169" i="5"/>
  <c r="M169" i="5" s="1"/>
  <c r="N169" i="5" s="1"/>
  <c r="J169" i="5"/>
  <c r="E169" i="5"/>
  <c r="L168" i="5"/>
  <c r="M168" i="5" s="1"/>
  <c r="N168" i="5" s="1"/>
  <c r="J168" i="5"/>
  <c r="E168" i="5"/>
  <c r="L167" i="5"/>
  <c r="M167" i="5" s="1"/>
  <c r="N167" i="5" s="1"/>
  <c r="J167" i="5"/>
  <c r="E167" i="5"/>
  <c r="L166" i="5"/>
  <c r="M166" i="5" s="1"/>
  <c r="N166" i="5" s="1"/>
  <c r="J166" i="5"/>
  <c r="E166" i="5"/>
  <c r="L165" i="5"/>
  <c r="M165" i="5" s="1"/>
  <c r="N165" i="5" s="1"/>
  <c r="J165" i="5"/>
  <c r="E165" i="5"/>
  <c r="L164" i="5"/>
  <c r="M164" i="5" s="1"/>
  <c r="N164" i="5" s="1"/>
  <c r="J164" i="5"/>
  <c r="E164" i="5"/>
  <c r="L163" i="5"/>
  <c r="M163" i="5" s="1"/>
  <c r="N163" i="5" s="1"/>
  <c r="J163" i="5"/>
  <c r="E163" i="5"/>
  <c r="L162" i="5"/>
  <c r="M162" i="5" s="1"/>
  <c r="N162" i="5" s="1"/>
  <c r="J162" i="5"/>
  <c r="E162" i="5"/>
  <c r="L161" i="5"/>
  <c r="M161" i="5" s="1"/>
  <c r="N161" i="5" s="1"/>
  <c r="J161" i="5"/>
  <c r="E161" i="5"/>
  <c r="M160" i="5"/>
  <c r="N160" i="5" s="1"/>
  <c r="L160" i="5"/>
  <c r="J160" i="5"/>
  <c r="E160" i="5"/>
  <c r="L159" i="5"/>
  <c r="M159" i="5" s="1"/>
  <c r="N159" i="5" s="1"/>
  <c r="J159" i="5"/>
  <c r="E159" i="5"/>
  <c r="M158" i="5"/>
  <c r="N158" i="5" s="1"/>
  <c r="L158" i="5"/>
  <c r="J158" i="5"/>
  <c r="E158" i="5"/>
  <c r="L157" i="5"/>
  <c r="M157" i="5" s="1"/>
  <c r="N157" i="5" s="1"/>
  <c r="J157" i="5"/>
  <c r="E157" i="5"/>
  <c r="L156" i="5"/>
  <c r="M156" i="5" s="1"/>
  <c r="N156" i="5" s="1"/>
  <c r="J156" i="5"/>
  <c r="E156" i="5"/>
  <c r="L155" i="5"/>
  <c r="M155" i="5" s="1"/>
  <c r="N155" i="5" s="1"/>
  <c r="J155" i="5"/>
  <c r="E155" i="5"/>
  <c r="L154" i="5"/>
  <c r="M154" i="5" s="1"/>
  <c r="N154" i="5" s="1"/>
  <c r="J154" i="5"/>
  <c r="E154" i="5"/>
  <c r="L153" i="5"/>
  <c r="M153" i="5" s="1"/>
  <c r="N153" i="5" s="1"/>
  <c r="J153" i="5"/>
  <c r="E153" i="5"/>
  <c r="L152" i="5"/>
  <c r="M152" i="5" s="1"/>
  <c r="N152" i="5" s="1"/>
  <c r="J152" i="5"/>
  <c r="E152" i="5"/>
  <c r="L151" i="5"/>
  <c r="M151" i="5" s="1"/>
  <c r="N151" i="5" s="1"/>
  <c r="J151" i="5"/>
  <c r="E151" i="5"/>
  <c r="L150" i="5"/>
  <c r="M150" i="5" s="1"/>
  <c r="N150" i="5" s="1"/>
  <c r="J150" i="5"/>
  <c r="E150" i="5"/>
  <c r="L149" i="5"/>
  <c r="M149" i="5" s="1"/>
  <c r="N149" i="5" s="1"/>
  <c r="J149" i="5"/>
  <c r="E149" i="5"/>
  <c r="L148" i="5"/>
  <c r="M148" i="5" s="1"/>
  <c r="N148" i="5" s="1"/>
  <c r="J148" i="5"/>
  <c r="E148" i="5"/>
  <c r="L147" i="5"/>
  <c r="M147" i="5" s="1"/>
  <c r="N147" i="5" s="1"/>
  <c r="J147" i="5"/>
  <c r="E147" i="5"/>
  <c r="L146" i="5"/>
  <c r="M146" i="5" s="1"/>
  <c r="N146" i="5" s="1"/>
  <c r="J146" i="5"/>
  <c r="E146" i="5"/>
  <c r="L145" i="5"/>
  <c r="M145" i="5" s="1"/>
  <c r="N145" i="5" s="1"/>
  <c r="J145" i="5"/>
  <c r="E145" i="5"/>
  <c r="L144" i="5"/>
  <c r="M144" i="5" s="1"/>
  <c r="N144" i="5" s="1"/>
  <c r="J144" i="5"/>
  <c r="E144" i="5"/>
  <c r="L143" i="5"/>
  <c r="M143" i="5" s="1"/>
  <c r="N143" i="5" s="1"/>
  <c r="J143" i="5"/>
  <c r="E143" i="5"/>
  <c r="M142" i="5"/>
  <c r="N142" i="5" s="1"/>
  <c r="L142" i="5"/>
  <c r="J142" i="5"/>
  <c r="E142" i="5"/>
  <c r="L141" i="5"/>
  <c r="M141" i="5" s="1"/>
  <c r="N141" i="5" s="1"/>
  <c r="J141" i="5"/>
  <c r="E141" i="5"/>
  <c r="L140" i="5"/>
  <c r="M140" i="5" s="1"/>
  <c r="N140" i="5" s="1"/>
  <c r="J140" i="5"/>
  <c r="E140" i="5"/>
  <c r="N139" i="5"/>
  <c r="L139" i="5"/>
  <c r="M139" i="5" s="1"/>
  <c r="J139" i="5"/>
  <c r="E139" i="5"/>
  <c r="L138" i="5"/>
  <c r="M138" i="5" s="1"/>
  <c r="N138" i="5" s="1"/>
  <c r="J138" i="5"/>
  <c r="E138" i="5"/>
  <c r="L137" i="5"/>
  <c r="M137" i="5" s="1"/>
  <c r="N137" i="5" s="1"/>
  <c r="J137" i="5"/>
  <c r="E137" i="5"/>
  <c r="L136" i="5"/>
  <c r="M136" i="5" s="1"/>
  <c r="N136" i="5" s="1"/>
  <c r="J136" i="5"/>
  <c r="E136" i="5"/>
  <c r="L135" i="5"/>
  <c r="M135" i="5" s="1"/>
  <c r="N135" i="5" s="1"/>
  <c r="J135" i="5"/>
  <c r="E135" i="5"/>
  <c r="L134" i="5"/>
  <c r="M134" i="5" s="1"/>
  <c r="N134" i="5" s="1"/>
  <c r="J134" i="5"/>
  <c r="E134" i="5"/>
  <c r="L133" i="5"/>
  <c r="M133" i="5" s="1"/>
  <c r="N133" i="5" s="1"/>
  <c r="J133" i="5"/>
  <c r="E133" i="5"/>
  <c r="L132" i="5"/>
  <c r="M132" i="5" s="1"/>
  <c r="N132" i="5" s="1"/>
  <c r="J132" i="5"/>
  <c r="E132" i="5"/>
  <c r="L131" i="5"/>
  <c r="M131" i="5" s="1"/>
  <c r="N131" i="5" s="1"/>
  <c r="J131" i="5"/>
  <c r="E131" i="5"/>
  <c r="L130" i="5"/>
  <c r="M130" i="5" s="1"/>
  <c r="N130" i="5" s="1"/>
  <c r="J130" i="5"/>
  <c r="E130" i="5"/>
  <c r="L129" i="5"/>
  <c r="M129" i="5" s="1"/>
  <c r="N129" i="5" s="1"/>
  <c r="J129" i="5"/>
  <c r="E129" i="5"/>
  <c r="L128" i="5"/>
  <c r="M128" i="5" s="1"/>
  <c r="N128" i="5" s="1"/>
  <c r="J128" i="5"/>
  <c r="E128" i="5"/>
  <c r="L127" i="5"/>
  <c r="M127" i="5" s="1"/>
  <c r="N127" i="5" s="1"/>
  <c r="J127" i="5"/>
  <c r="E127" i="5"/>
  <c r="L126" i="5"/>
  <c r="M126" i="5" s="1"/>
  <c r="N126" i="5" s="1"/>
  <c r="J126" i="5"/>
  <c r="E126" i="5"/>
  <c r="L125" i="5"/>
  <c r="M125" i="5" s="1"/>
  <c r="N125" i="5" s="1"/>
  <c r="J125" i="5"/>
  <c r="E125" i="5"/>
  <c r="L124" i="5"/>
  <c r="M124" i="5" s="1"/>
  <c r="N124" i="5" s="1"/>
  <c r="J124" i="5"/>
  <c r="E124" i="5"/>
  <c r="L123" i="5"/>
  <c r="M123" i="5" s="1"/>
  <c r="N123" i="5" s="1"/>
  <c r="J123" i="5"/>
  <c r="E123" i="5"/>
  <c r="M122" i="5"/>
  <c r="N122" i="5" s="1"/>
  <c r="L122" i="5"/>
  <c r="J122" i="5"/>
  <c r="E122" i="5"/>
  <c r="L121" i="5"/>
  <c r="M121" i="5" s="1"/>
  <c r="N121" i="5" s="1"/>
  <c r="J121" i="5"/>
  <c r="E121" i="5"/>
  <c r="L120" i="5"/>
  <c r="M120" i="5" s="1"/>
  <c r="N120" i="5" s="1"/>
  <c r="J120" i="5"/>
  <c r="E120" i="5"/>
  <c r="L119" i="5"/>
  <c r="M119" i="5" s="1"/>
  <c r="N119" i="5" s="1"/>
  <c r="J119" i="5"/>
  <c r="E119" i="5"/>
  <c r="L118" i="5"/>
  <c r="M118" i="5" s="1"/>
  <c r="N118" i="5" s="1"/>
  <c r="J118" i="5"/>
  <c r="E118" i="5"/>
  <c r="L117" i="5"/>
  <c r="M117" i="5" s="1"/>
  <c r="N117" i="5" s="1"/>
  <c r="J117" i="5"/>
  <c r="E117" i="5"/>
  <c r="L116" i="5"/>
  <c r="M116" i="5" s="1"/>
  <c r="N116" i="5" s="1"/>
  <c r="J116" i="5"/>
  <c r="E116" i="5"/>
  <c r="L115" i="5"/>
  <c r="M115" i="5" s="1"/>
  <c r="N115" i="5" s="1"/>
  <c r="J115" i="5"/>
  <c r="E115" i="5"/>
  <c r="L114" i="5"/>
  <c r="M114" i="5" s="1"/>
  <c r="N114" i="5" s="1"/>
  <c r="J114" i="5"/>
  <c r="E114" i="5"/>
  <c r="L113" i="5"/>
  <c r="M113" i="5" s="1"/>
  <c r="N113" i="5" s="1"/>
  <c r="J113" i="5"/>
  <c r="E113" i="5"/>
  <c r="L112" i="5"/>
  <c r="M112" i="5" s="1"/>
  <c r="N112" i="5" s="1"/>
  <c r="J112" i="5"/>
  <c r="E112" i="5"/>
  <c r="N111" i="5"/>
  <c r="L111" i="5"/>
  <c r="M111" i="5" s="1"/>
  <c r="J111" i="5"/>
  <c r="E111" i="5"/>
  <c r="L110" i="5"/>
  <c r="M110" i="5" s="1"/>
  <c r="N110" i="5" s="1"/>
  <c r="J110" i="5"/>
  <c r="E110" i="5"/>
  <c r="L109" i="5"/>
  <c r="M109" i="5" s="1"/>
  <c r="N109" i="5" s="1"/>
  <c r="J109" i="5"/>
  <c r="E109" i="5"/>
  <c r="L108" i="5"/>
  <c r="M108" i="5" s="1"/>
  <c r="N108" i="5" s="1"/>
  <c r="J108" i="5"/>
  <c r="E108" i="5"/>
  <c r="L107" i="5"/>
  <c r="M107" i="5" s="1"/>
  <c r="N107" i="5" s="1"/>
  <c r="J107" i="5"/>
  <c r="E107" i="5"/>
  <c r="L106" i="5"/>
  <c r="M106" i="5" s="1"/>
  <c r="N106" i="5" s="1"/>
  <c r="J106" i="5"/>
  <c r="E106" i="5"/>
  <c r="L105" i="5"/>
  <c r="M105" i="5" s="1"/>
  <c r="N105" i="5" s="1"/>
  <c r="J105" i="5"/>
  <c r="E105" i="5"/>
  <c r="L104" i="5"/>
  <c r="M104" i="5" s="1"/>
  <c r="N104" i="5" s="1"/>
  <c r="J104" i="5"/>
  <c r="E104" i="5"/>
  <c r="L103" i="5"/>
  <c r="M103" i="5" s="1"/>
  <c r="N103" i="5" s="1"/>
  <c r="J103" i="5"/>
  <c r="E103" i="5"/>
  <c r="L102" i="5"/>
  <c r="M102" i="5" s="1"/>
  <c r="N102" i="5" s="1"/>
  <c r="J102" i="5"/>
  <c r="E102" i="5"/>
  <c r="L101" i="5"/>
  <c r="M101" i="5" s="1"/>
  <c r="N101" i="5" s="1"/>
  <c r="J101" i="5"/>
  <c r="E101" i="5"/>
  <c r="L100" i="5"/>
  <c r="M100" i="5" s="1"/>
  <c r="N100" i="5" s="1"/>
  <c r="J100" i="5"/>
  <c r="E100" i="5"/>
  <c r="L99" i="5"/>
  <c r="M99" i="5" s="1"/>
  <c r="N99" i="5" s="1"/>
  <c r="J99" i="5"/>
  <c r="E99" i="5"/>
  <c r="L98" i="5"/>
  <c r="M98" i="5" s="1"/>
  <c r="N98" i="5" s="1"/>
  <c r="J98" i="5"/>
  <c r="E98" i="5"/>
  <c r="L97" i="5"/>
  <c r="M97" i="5" s="1"/>
  <c r="N97" i="5" s="1"/>
  <c r="J97" i="5"/>
  <c r="E97" i="5"/>
  <c r="L96" i="5"/>
  <c r="M96" i="5" s="1"/>
  <c r="N96" i="5" s="1"/>
  <c r="J96" i="5"/>
  <c r="E96" i="5"/>
  <c r="L95" i="5"/>
  <c r="M95" i="5" s="1"/>
  <c r="N95" i="5" s="1"/>
  <c r="J95" i="5"/>
  <c r="E95" i="5"/>
  <c r="L94" i="5"/>
  <c r="M94" i="5" s="1"/>
  <c r="N94" i="5" s="1"/>
  <c r="J94" i="5"/>
  <c r="E94" i="5"/>
  <c r="L93" i="5"/>
  <c r="M93" i="5" s="1"/>
  <c r="N93" i="5" s="1"/>
  <c r="J93" i="5"/>
  <c r="E93" i="5"/>
  <c r="L92" i="5"/>
  <c r="M92" i="5" s="1"/>
  <c r="N92" i="5" s="1"/>
  <c r="J92" i="5"/>
  <c r="E92" i="5"/>
  <c r="N91" i="5"/>
  <c r="L91" i="5"/>
  <c r="M91" i="5" s="1"/>
  <c r="J91" i="5"/>
  <c r="E91" i="5"/>
  <c r="L90" i="5"/>
  <c r="M90" i="5" s="1"/>
  <c r="N90" i="5" s="1"/>
  <c r="J90" i="5"/>
  <c r="E90" i="5"/>
  <c r="L89" i="5"/>
  <c r="M89" i="5" s="1"/>
  <c r="N89" i="5" s="1"/>
  <c r="J89" i="5"/>
  <c r="E89" i="5"/>
  <c r="L88" i="5"/>
  <c r="M88" i="5" s="1"/>
  <c r="N88" i="5" s="1"/>
  <c r="J88" i="5"/>
  <c r="E88" i="5"/>
  <c r="L87" i="5"/>
  <c r="M87" i="5" s="1"/>
  <c r="N87" i="5" s="1"/>
  <c r="J87" i="5"/>
  <c r="E87" i="5"/>
  <c r="L86" i="5"/>
  <c r="M86" i="5" s="1"/>
  <c r="N86" i="5" s="1"/>
  <c r="J86" i="5"/>
  <c r="E86" i="5"/>
  <c r="L85" i="5"/>
  <c r="M85" i="5" s="1"/>
  <c r="N85" i="5" s="1"/>
  <c r="J85" i="5"/>
  <c r="E85" i="5"/>
  <c r="L84" i="5"/>
  <c r="M84" i="5" s="1"/>
  <c r="N84" i="5" s="1"/>
  <c r="J84" i="5"/>
  <c r="E84" i="5"/>
  <c r="L83" i="5"/>
  <c r="M83" i="5" s="1"/>
  <c r="N83" i="5" s="1"/>
  <c r="J83" i="5"/>
  <c r="E83" i="5"/>
  <c r="L82" i="5"/>
  <c r="M82" i="5" s="1"/>
  <c r="N82" i="5" s="1"/>
  <c r="J82" i="5"/>
  <c r="E82" i="5"/>
  <c r="L81" i="5"/>
  <c r="M81" i="5" s="1"/>
  <c r="N81" i="5" s="1"/>
  <c r="J81" i="5"/>
  <c r="E81" i="5"/>
  <c r="L80" i="5"/>
  <c r="M80" i="5" s="1"/>
  <c r="N80" i="5" s="1"/>
  <c r="J80" i="5"/>
  <c r="E80" i="5"/>
  <c r="L79" i="5"/>
  <c r="M79" i="5" s="1"/>
  <c r="N79" i="5" s="1"/>
  <c r="J79" i="5"/>
  <c r="E79" i="5"/>
  <c r="L78" i="5"/>
  <c r="M78" i="5" s="1"/>
  <c r="N78" i="5" s="1"/>
  <c r="J78" i="5"/>
  <c r="E78" i="5"/>
  <c r="L77" i="5"/>
  <c r="M77" i="5" s="1"/>
  <c r="N77" i="5" s="1"/>
  <c r="J77" i="5"/>
  <c r="E77" i="5"/>
  <c r="L76" i="5"/>
  <c r="M76" i="5" s="1"/>
  <c r="N76" i="5" s="1"/>
  <c r="J76" i="5"/>
  <c r="E76" i="5"/>
  <c r="L75" i="5"/>
  <c r="M75" i="5" s="1"/>
  <c r="N75" i="5" s="1"/>
  <c r="J75" i="5"/>
  <c r="E75" i="5"/>
  <c r="L74" i="5"/>
  <c r="M74" i="5" s="1"/>
  <c r="N74" i="5" s="1"/>
  <c r="J74" i="5"/>
  <c r="E74" i="5"/>
  <c r="L73" i="5"/>
  <c r="M73" i="5" s="1"/>
  <c r="N73" i="5" s="1"/>
  <c r="J73" i="5"/>
  <c r="E73" i="5"/>
  <c r="L72" i="5"/>
  <c r="M72" i="5" s="1"/>
  <c r="N72" i="5" s="1"/>
  <c r="J72" i="5"/>
  <c r="E72" i="5"/>
  <c r="N71" i="5"/>
  <c r="L71" i="5"/>
  <c r="M71" i="5" s="1"/>
  <c r="J71" i="5"/>
  <c r="E71" i="5"/>
  <c r="L70" i="5"/>
  <c r="M70" i="5" s="1"/>
  <c r="N70" i="5" s="1"/>
  <c r="J70" i="5"/>
  <c r="E70" i="5"/>
  <c r="L69" i="5"/>
  <c r="M69" i="5" s="1"/>
  <c r="N69" i="5" s="1"/>
  <c r="J69" i="5"/>
  <c r="E69" i="5"/>
  <c r="L68" i="5"/>
  <c r="M68" i="5" s="1"/>
  <c r="N68" i="5" s="1"/>
  <c r="J68" i="5"/>
  <c r="E68" i="5"/>
  <c r="N67" i="5"/>
  <c r="L67" i="5"/>
  <c r="M67" i="5" s="1"/>
  <c r="J67" i="5"/>
  <c r="E67" i="5"/>
  <c r="M66" i="5"/>
  <c r="N66" i="5" s="1"/>
  <c r="L66" i="5"/>
  <c r="J66" i="5"/>
  <c r="E66" i="5"/>
  <c r="L65" i="5"/>
  <c r="M65" i="5" s="1"/>
  <c r="N65" i="5" s="1"/>
  <c r="J65" i="5"/>
  <c r="E65" i="5"/>
  <c r="L64" i="5"/>
  <c r="M64" i="5" s="1"/>
  <c r="N64" i="5" s="1"/>
  <c r="J64" i="5"/>
  <c r="E64" i="5"/>
  <c r="L63" i="5"/>
  <c r="M63" i="5" s="1"/>
  <c r="N63" i="5" s="1"/>
  <c r="J63" i="5"/>
  <c r="E63" i="5"/>
  <c r="M62" i="5"/>
  <c r="N62" i="5" s="1"/>
  <c r="L62" i="5"/>
  <c r="J62" i="5"/>
  <c r="E62" i="5"/>
  <c r="L61" i="5"/>
  <c r="M61" i="5" s="1"/>
  <c r="N61" i="5" s="1"/>
  <c r="J61" i="5"/>
  <c r="E61" i="5"/>
  <c r="L60" i="5"/>
  <c r="M60" i="5" s="1"/>
  <c r="N60" i="5" s="1"/>
  <c r="J60" i="5"/>
  <c r="E60" i="5"/>
  <c r="L59" i="5"/>
  <c r="M59" i="5" s="1"/>
  <c r="N59" i="5" s="1"/>
  <c r="J59" i="5"/>
  <c r="E59" i="5"/>
  <c r="L58" i="5"/>
  <c r="M58" i="5" s="1"/>
  <c r="N58" i="5" s="1"/>
  <c r="J58" i="5"/>
  <c r="E58" i="5"/>
  <c r="L57" i="5"/>
  <c r="M57" i="5" s="1"/>
  <c r="N57" i="5" s="1"/>
  <c r="J57" i="5"/>
  <c r="E57" i="5"/>
  <c r="N56" i="5"/>
  <c r="L56" i="5"/>
  <c r="M56" i="5" s="1"/>
  <c r="J56" i="5"/>
  <c r="E56" i="5"/>
  <c r="N55" i="5"/>
  <c r="L55" i="5"/>
  <c r="M55" i="5" s="1"/>
  <c r="J55" i="5"/>
  <c r="E55" i="5"/>
  <c r="M54" i="5"/>
  <c r="N54" i="5" s="1"/>
  <c r="L54" i="5"/>
  <c r="J54" i="5"/>
  <c r="E54" i="5"/>
  <c r="L53" i="5"/>
  <c r="M53" i="5" s="1"/>
  <c r="N53" i="5" s="1"/>
  <c r="J53" i="5"/>
  <c r="E53" i="5"/>
  <c r="L52" i="5"/>
  <c r="M52" i="5" s="1"/>
  <c r="N52" i="5" s="1"/>
  <c r="J52" i="5"/>
  <c r="E52" i="5"/>
  <c r="L51" i="5"/>
  <c r="M51" i="5" s="1"/>
  <c r="N51" i="5" s="1"/>
  <c r="J51" i="5"/>
  <c r="E51" i="5"/>
  <c r="L50" i="5"/>
  <c r="M50" i="5" s="1"/>
  <c r="N50" i="5" s="1"/>
  <c r="J50" i="5"/>
  <c r="E50" i="5"/>
  <c r="L49" i="5"/>
  <c r="M49" i="5" s="1"/>
  <c r="N49" i="5" s="1"/>
  <c r="J49" i="5"/>
  <c r="E49" i="5"/>
  <c r="L48" i="5"/>
  <c r="M48" i="5" s="1"/>
  <c r="N48" i="5" s="1"/>
  <c r="J48" i="5"/>
  <c r="E48" i="5"/>
  <c r="L47" i="5"/>
  <c r="M47" i="5" s="1"/>
  <c r="N47" i="5" s="1"/>
  <c r="J47" i="5"/>
  <c r="E47" i="5"/>
  <c r="L46" i="5"/>
  <c r="M46" i="5" s="1"/>
  <c r="N46" i="5" s="1"/>
  <c r="J46" i="5"/>
  <c r="E46" i="5"/>
  <c r="L45" i="5"/>
  <c r="M45" i="5" s="1"/>
  <c r="N45" i="5" s="1"/>
  <c r="J45" i="5"/>
  <c r="E45" i="5"/>
  <c r="N44" i="5"/>
  <c r="L44" i="5"/>
  <c r="M44" i="5" s="1"/>
  <c r="J44" i="5"/>
  <c r="E44" i="5"/>
  <c r="N43" i="5"/>
  <c r="L43" i="5"/>
  <c r="M43" i="5" s="1"/>
  <c r="J43" i="5"/>
  <c r="E43" i="5"/>
  <c r="M42" i="5"/>
  <c r="N42" i="5" s="1"/>
  <c r="L42" i="5"/>
  <c r="J42" i="5"/>
  <c r="E42" i="5"/>
  <c r="L41" i="5"/>
  <c r="M41" i="5" s="1"/>
  <c r="N41" i="5" s="1"/>
  <c r="J41" i="5"/>
  <c r="E41" i="5"/>
  <c r="L40" i="5"/>
  <c r="M40" i="5" s="1"/>
  <c r="N40" i="5" s="1"/>
  <c r="J40" i="5"/>
  <c r="E40" i="5"/>
  <c r="L39" i="5"/>
  <c r="M39" i="5" s="1"/>
  <c r="N39" i="5" s="1"/>
  <c r="J39" i="5"/>
  <c r="E39" i="5"/>
  <c r="L38" i="5"/>
  <c r="M38" i="5" s="1"/>
  <c r="N38" i="5" s="1"/>
  <c r="J38" i="5"/>
  <c r="E38" i="5"/>
  <c r="L37" i="5"/>
  <c r="M37" i="5" s="1"/>
  <c r="N37" i="5" s="1"/>
  <c r="J37" i="5"/>
  <c r="E37" i="5"/>
  <c r="N36" i="5"/>
  <c r="L36" i="5"/>
  <c r="M36" i="5" s="1"/>
  <c r="J36" i="5"/>
  <c r="E36" i="5"/>
  <c r="L35" i="5"/>
  <c r="M35" i="5" s="1"/>
  <c r="N35" i="5" s="1"/>
  <c r="J35" i="5"/>
  <c r="E35" i="5"/>
  <c r="L34" i="5"/>
  <c r="M34" i="5" s="1"/>
  <c r="N34" i="5" s="1"/>
  <c r="J34" i="5"/>
  <c r="E34" i="5"/>
  <c r="L33" i="5"/>
  <c r="M33" i="5" s="1"/>
  <c r="N33" i="5" s="1"/>
  <c r="J33" i="5"/>
  <c r="E33" i="5"/>
  <c r="L32" i="5"/>
  <c r="M32" i="5" s="1"/>
  <c r="N32" i="5" s="1"/>
  <c r="J32" i="5"/>
  <c r="E32" i="5"/>
  <c r="N31" i="5"/>
  <c r="L31" i="5"/>
  <c r="M31" i="5" s="1"/>
  <c r="J31" i="5"/>
  <c r="E31" i="5"/>
  <c r="M30" i="5"/>
  <c r="N30" i="5" s="1"/>
  <c r="L30" i="5"/>
  <c r="J30" i="5"/>
  <c r="E30" i="5"/>
  <c r="L29" i="5"/>
  <c r="M29" i="5" s="1"/>
  <c r="N29" i="5" s="1"/>
  <c r="J29" i="5"/>
  <c r="E29" i="5"/>
  <c r="N28" i="5"/>
  <c r="L28" i="5"/>
  <c r="M28" i="5" s="1"/>
  <c r="J28" i="5"/>
  <c r="E28" i="5"/>
  <c r="L27" i="5"/>
  <c r="M27" i="5" s="1"/>
  <c r="N27" i="5" s="1"/>
  <c r="J27" i="5"/>
  <c r="E27" i="5"/>
  <c r="L26" i="5"/>
  <c r="M26" i="5" s="1"/>
  <c r="N26" i="5" s="1"/>
  <c r="J26" i="5"/>
  <c r="E26" i="5"/>
  <c r="L25" i="5"/>
  <c r="M25" i="5" s="1"/>
  <c r="N25" i="5" s="1"/>
  <c r="J25" i="5"/>
  <c r="E25" i="5"/>
  <c r="L24" i="5"/>
  <c r="M24" i="5" s="1"/>
  <c r="N24" i="5" s="1"/>
  <c r="J24" i="5"/>
  <c r="E24" i="5"/>
  <c r="L23" i="5"/>
  <c r="M23" i="5" s="1"/>
  <c r="N23" i="5" s="1"/>
  <c r="J23" i="5"/>
  <c r="E23" i="5"/>
  <c r="L22" i="5"/>
  <c r="M22" i="5" s="1"/>
  <c r="N22" i="5" s="1"/>
  <c r="J22" i="5"/>
  <c r="E22" i="5"/>
  <c r="L21" i="5"/>
  <c r="M21" i="5" s="1"/>
  <c r="N21" i="5" s="1"/>
  <c r="J21" i="5"/>
  <c r="E21" i="5"/>
  <c r="L20" i="5"/>
  <c r="M20" i="5" s="1"/>
  <c r="N20" i="5" s="1"/>
  <c r="J20" i="5"/>
  <c r="E20" i="5"/>
  <c r="L19" i="5"/>
  <c r="M19" i="5" s="1"/>
  <c r="N19" i="5" s="1"/>
  <c r="J19" i="5"/>
  <c r="E19" i="5"/>
  <c r="M18" i="5"/>
  <c r="N18" i="5" s="1"/>
  <c r="L18" i="5"/>
  <c r="J18" i="5"/>
  <c r="E18" i="5"/>
  <c r="L17" i="5"/>
  <c r="M17" i="5" s="1"/>
  <c r="N17" i="5" s="1"/>
  <c r="J17" i="5"/>
  <c r="E17" i="5"/>
  <c r="L16" i="5"/>
  <c r="M16" i="5" s="1"/>
  <c r="N16" i="5" s="1"/>
  <c r="J16" i="5"/>
  <c r="E16" i="5"/>
  <c r="L15" i="5"/>
  <c r="M15" i="5" s="1"/>
  <c r="N15" i="5" s="1"/>
  <c r="J15" i="5"/>
  <c r="E15" i="5"/>
  <c r="L14" i="5"/>
  <c r="M14" i="5" s="1"/>
  <c r="N14" i="5" s="1"/>
  <c r="J14" i="5"/>
  <c r="E14" i="5"/>
  <c r="M13" i="5"/>
  <c r="N13" i="5" s="1"/>
  <c r="L13" i="5"/>
  <c r="J13" i="5"/>
  <c r="E13" i="5"/>
  <c r="L12" i="5"/>
  <c r="M12" i="5" s="1"/>
  <c r="N12" i="5" s="1"/>
  <c r="J12" i="5"/>
  <c r="E12" i="5"/>
  <c r="L11" i="5"/>
  <c r="M11" i="5" s="1"/>
  <c r="N11" i="5" s="1"/>
  <c r="J11" i="5"/>
  <c r="E11" i="5"/>
  <c r="M10" i="5"/>
  <c r="N10" i="5" s="1"/>
  <c r="L10" i="5"/>
  <c r="J10" i="5"/>
  <c r="E10" i="5"/>
  <c r="L9" i="5"/>
  <c r="M9" i="5" s="1"/>
  <c r="N9" i="5" s="1"/>
  <c r="J9" i="5"/>
  <c r="E9" i="5"/>
  <c r="L8" i="5"/>
  <c r="M8" i="5" s="1"/>
  <c r="N8" i="5" s="1"/>
  <c r="J8" i="5"/>
  <c r="E8" i="5"/>
  <c r="L7" i="5"/>
  <c r="M7" i="5" s="1"/>
  <c r="N7" i="5" s="1"/>
  <c r="J7" i="5"/>
  <c r="E7" i="5"/>
  <c r="L6" i="5"/>
  <c r="M6" i="5" s="1"/>
  <c r="N6" i="5" s="1"/>
  <c r="J6" i="5"/>
  <c r="E6" i="5"/>
  <c r="L5" i="5"/>
  <c r="M5" i="5" s="1"/>
  <c r="N5" i="5" s="1"/>
  <c r="J5" i="5"/>
  <c r="E5" i="5"/>
  <c r="M4" i="5"/>
  <c r="N4" i="5" s="1"/>
  <c r="L4" i="5"/>
  <c r="J4" i="5"/>
  <c r="E4" i="5"/>
  <c r="L3" i="5"/>
  <c r="M3" i="5" s="1"/>
  <c r="N3" i="5" s="1"/>
  <c r="J3" i="5"/>
  <c r="E3" i="5"/>
  <c r="L2" i="5"/>
  <c r="M2" i="5" s="1"/>
  <c r="N2" i="5" s="1"/>
  <c r="J2" i="5"/>
  <c r="E2" i="5"/>
  <c r="A125" i="1"/>
  <c r="AD124" i="1"/>
  <c r="B124" i="1" s="1"/>
  <c r="Z124" i="1"/>
  <c r="V124" i="1"/>
  <c r="R124" i="1"/>
  <c r="N124" i="1"/>
  <c r="A98" i="1"/>
  <c r="A99" i="1" s="1"/>
  <c r="A100" i="1" s="1"/>
  <c r="AD97" i="1"/>
  <c r="B97" i="1" s="1"/>
  <c r="Z97" i="1"/>
  <c r="V97" i="1"/>
  <c r="R97" i="1"/>
  <c r="N97" i="1"/>
  <c r="A71" i="1"/>
  <c r="AD70" i="1"/>
  <c r="B70" i="1" s="1"/>
  <c r="Z70" i="1"/>
  <c r="V70" i="1"/>
  <c r="R70" i="1"/>
  <c r="N70" i="1"/>
  <c r="L70" i="1" s="1"/>
  <c r="A44" i="1"/>
  <c r="A45" i="1" s="1"/>
  <c r="AD43" i="1"/>
  <c r="B43" i="1" s="1"/>
  <c r="Z43" i="1"/>
  <c r="V43" i="1"/>
  <c r="R43" i="1"/>
  <c r="N43" i="1"/>
  <c r="A17" i="1"/>
  <c r="A18" i="1" s="1"/>
  <c r="A19" i="1" s="1"/>
  <c r="AD16" i="1"/>
  <c r="B16" i="1" s="1"/>
  <c r="Z16" i="1"/>
  <c r="V16" i="1"/>
  <c r="R16" i="1"/>
  <c r="N16" i="1"/>
  <c r="T12" i="1"/>
  <c r="R12" i="1"/>
  <c r="V156" i="21"/>
  <c r="E156" i="21"/>
  <c r="C156" i="21"/>
  <c r="V155" i="21"/>
  <c r="E155" i="21"/>
  <c r="C155" i="21"/>
  <c r="V154" i="21"/>
  <c r="E154" i="21"/>
  <c r="C154" i="21"/>
  <c r="V153" i="21"/>
  <c r="E153" i="21"/>
  <c r="C153" i="21"/>
  <c r="V152" i="21"/>
  <c r="E152" i="21"/>
  <c r="C152" i="21"/>
  <c r="V151" i="21"/>
  <c r="E151" i="21"/>
  <c r="C151" i="21"/>
  <c r="V150" i="21"/>
  <c r="E150" i="21"/>
  <c r="C150" i="21"/>
  <c r="V149" i="21"/>
  <c r="E149" i="21"/>
  <c r="C149" i="21"/>
  <c r="V148" i="21"/>
  <c r="E148" i="21"/>
  <c r="C148" i="21"/>
  <c r="V147" i="21"/>
  <c r="E147" i="21"/>
  <c r="C147" i="21"/>
  <c r="V146" i="21"/>
  <c r="E146" i="21"/>
  <c r="C146" i="21"/>
  <c r="V145" i="21"/>
  <c r="E145" i="21"/>
  <c r="C145" i="21"/>
  <c r="V144" i="21"/>
  <c r="E144" i="21"/>
  <c r="C144" i="21"/>
  <c r="V143" i="21"/>
  <c r="E143" i="21"/>
  <c r="C143" i="21"/>
  <c r="V142" i="21"/>
  <c r="E142" i="21"/>
  <c r="C142" i="21"/>
  <c r="V141" i="21"/>
  <c r="E141" i="21"/>
  <c r="C141" i="21"/>
  <c r="V140" i="21"/>
  <c r="E140" i="21"/>
  <c r="C140" i="21"/>
  <c r="V139" i="21"/>
  <c r="E139" i="21"/>
  <c r="C139" i="21"/>
  <c r="V138" i="21"/>
  <c r="E138" i="21"/>
  <c r="C138" i="21"/>
  <c r="V137" i="21"/>
  <c r="E137" i="21"/>
  <c r="C137" i="21"/>
  <c r="V136" i="21"/>
  <c r="E136" i="21"/>
  <c r="C136" i="21"/>
  <c r="V135" i="21"/>
  <c r="E135" i="21"/>
  <c r="C135" i="21"/>
  <c r="V134" i="21"/>
  <c r="E134" i="21"/>
  <c r="C134" i="21"/>
  <c r="V133" i="21"/>
  <c r="E133" i="21"/>
  <c r="C133" i="21"/>
  <c r="V132" i="21"/>
  <c r="E132" i="21"/>
  <c r="C132" i="21"/>
  <c r="V131" i="21"/>
  <c r="E131" i="21"/>
  <c r="C131" i="21"/>
  <c r="V130" i="21"/>
  <c r="E130" i="21"/>
  <c r="C130" i="21"/>
  <c r="V129" i="21"/>
  <c r="E129" i="21"/>
  <c r="C129" i="21"/>
  <c r="V128" i="21"/>
  <c r="E128" i="21"/>
  <c r="C128" i="21"/>
  <c r="V127" i="21"/>
  <c r="E127" i="21"/>
  <c r="C127" i="21"/>
  <c r="V126" i="21"/>
  <c r="E126" i="21"/>
  <c r="C126" i="21"/>
  <c r="V125" i="21"/>
  <c r="E125" i="21"/>
  <c r="C125" i="21"/>
  <c r="V124" i="21"/>
  <c r="E124" i="21"/>
  <c r="C124" i="21"/>
  <c r="V123" i="21"/>
  <c r="E123" i="21"/>
  <c r="C123" i="21"/>
  <c r="V122" i="21"/>
  <c r="E122" i="21"/>
  <c r="C122" i="21"/>
  <c r="V121" i="21"/>
  <c r="E121" i="21"/>
  <c r="C121" i="21"/>
  <c r="V120" i="21"/>
  <c r="E120" i="21"/>
  <c r="C120" i="21"/>
  <c r="V119" i="21"/>
  <c r="E119" i="21"/>
  <c r="C119" i="21"/>
  <c r="V118" i="21"/>
  <c r="E118" i="21"/>
  <c r="C118" i="21"/>
  <c r="V117" i="21"/>
  <c r="E117" i="21"/>
  <c r="C117" i="21"/>
  <c r="V116" i="21"/>
  <c r="E116" i="21"/>
  <c r="C116" i="21"/>
  <c r="V115" i="21"/>
  <c r="E115" i="21"/>
  <c r="C115" i="21"/>
  <c r="V114" i="21"/>
  <c r="E114" i="21"/>
  <c r="C114" i="21"/>
  <c r="V113" i="21"/>
  <c r="E113" i="21"/>
  <c r="C113" i="21"/>
  <c r="V112" i="21"/>
  <c r="E112" i="21"/>
  <c r="C112" i="21"/>
  <c r="V111" i="21"/>
  <c r="E111" i="21"/>
  <c r="C111" i="21"/>
  <c r="V110" i="21"/>
  <c r="E110" i="21"/>
  <c r="C110" i="21"/>
  <c r="V109" i="21"/>
  <c r="E109" i="21"/>
  <c r="C109" i="21"/>
  <c r="V108" i="21"/>
  <c r="E108" i="21"/>
  <c r="C108" i="21"/>
  <c r="V107" i="21"/>
  <c r="E107" i="21"/>
  <c r="C107" i="21"/>
  <c r="V106" i="21"/>
  <c r="E106" i="21"/>
  <c r="C106" i="21"/>
  <c r="V105" i="21"/>
  <c r="E105" i="21"/>
  <c r="C105" i="21"/>
  <c r="V104" i="21"/>
  <c r="E104" i="21"/>
  <c r="C104" i="21"/>
  <c r="V103" i="21"/>
  <c r="E103" i="21"/>
  <c r="C103" i="21"/>
  <c r="V102" i="21"/>
  <c r="E102" i="21"/>
  <c r="C102" i="21"/>
  <c r="V101" i="21"/>
  <c r="E101" i="21"/>
  <c r="C101" i="21"/>
  <c r="V100" i="21"/>
  <c r="E100" i="21"/>
  <c r="C100" i="21"/>
  <c r="V99" i="21"/>
  <c r="E99" i="21"/>
  <c r="C99" i="21"/>
  <c r="V98" i="21"/>
  <c r="E98" i="21"/>
  <c r="C98" i="21"/>
  <c r="V97" i="21"/>
  <c r="E97" i="21"/>
  <c r="C97" i="21"/>
  <c r="V96" i="21"/>
  <c r="E96" i="21"/>
  <c r="C96" i="21"/>
  <c r="V95" i="21"/>
  <c r="E95" i="21"/>
  <c r="C95" i="21"/>
  <c r="V94" i="21"/>
  <c r="E94" i="21"/>
  <c r="C94" i="21"/>
  <c r="V93" i="21"/>
  <c r="E93" i="21"/>
  <c r="C93" i="21"/>
  <c r="V92" i="21"/>
  <c r="E92" i="21"/>
  <c r="C92" i="21"/>
  <c r="V91" i="21"/>
  <c r="E91" i="21"/>
  <c r="C91" i="21"/>
  <c r="V90" i="21"/>
  <c r="E90" i="21"/>
  <c r="C90" i="21"/>
  <c r="V89" i="21"/>
  <c r="E89" i="21"/>
  <c r="C89" i="21"/>
  <c r="V88" i="21"/>
  <c r="E88" i="21"/>
  <c r="C88" i="21"/>
  <c r="V87" i="21"/>
  <c r="E87" i="21"/>
  <c r="C87" i="21"/>
  <c r="V86" i="21"/>
  <c r="E86" i="21"/>
  <c r="C86" i="21"/>
  <c r="V85" i="21"/>
  <c r="E85" i="21"/>
  <c r="C85" i="21"/>
  <c r="V84" i="21"/>
  <c r="E84" i="21"/>
  <c r="C84" i="21"/>
  <c r="V83" i="21"/>
  <c r="E83" i="21"/>
  <c r="C83" i="21"/>
  <c r="V82" i="21"/>
  <c r="E82" i="21"/>
  <c r="C82" i="21"/>
  <c r="V81" i="21"/>
  <c r="E81" i="21"/>
  <c r="C81" i="21"/>
  <c r="V80" i="21"/>
  <c r="E80" i="21"/>
  <c r="C80" i="21"/>
  <c r="V79" i="21"/>
  <c r="E79" i="21"/>
  <c r="C79" i="21"/>
  <c r="V78" i="21"/>
  <c r="E78" i="21"/>
  <c r="C78" i="21"/>
  <c r="V77" i="21"/>
  <c r="E77" i="21"/>
  <c r="C77" i="21"/>
  <c r="V76" i="21"/>
  <c r="E76" i="21"/>
  <c r="C76" i="21"/>
  <c r="V75" i="21"/>
  <c r="E75" i="21"/>
  <c r="C75" i="21"/>
  <c r="V74" i="21"/>
  <c r="E74" i="21"/>
  <c r="C74" i="21"/>
  <c r="V73" i="21"/>
  <c r="E73" i="21"/>
  <c r="C73" i="21"/>
  <c r="V72" i="21"/>
  <c r="E72" i="21"/>
  <c r="C72" i="21"/>
  <c r="V71" i="21"/>
  <c r="E71" i="21"/>
  <c r="C71" i="21"/>
  <c r="V70" i="21"/>
  <c r="E70" i="21"/>
  <c r="C70" i="21"/>
  <c r="V69" i="21"/>
  <c r="E69" i="21"/>
  <c r="C69" i="21"/>
  <c r="V68" i="21"/>
  <c r="E68" i="21"/>
  <c r="C68" i="21"/>
  <c r="V67" i="21"/>
  <c r="E67" i="21"/>
  <c r="C67" i="21"/>
  <c r="V66" i="21"/>
  <c r="E66" i="21"/>
  <c r="C66" i="21"/>
  <c r="V65" i="21"/>
  <c r="E65" i="21"/>
  <c r="C65" i="21"/>
  <c r="V64" i="21"/>
  <c r="E64" i="21"/>
  <c r="C64" i="21"/>
  <c r="V63" i="21"/>
  <c r="E63" i="21"/>
  <c r="C63" i="21"/>
  <c r="V62" i="21"/>
  <c r="E62" i="21"/>
  <c r="C62" i="21"/>
  <c r="V61" i="21"/>
  <c r="E61" i="21"/>
  <c r="C61" i="21"/>
  <c r="V60" i="21"/>
  <c r="E60" i="21"/>
  <c r="C60" i="21"/>
  <c r="V59" i="21"/>
  <c r="E59" i="21"/>
  <c r="C59" i="21"/>
  <c r="V58" i="21"/>
  <c r="E58" i="21"/>
  <c r="C58" i="21"/>
  <c r="V57" i="21"/>
  <c r="E57" i="21"/>
  <c r="C57" i="21"/>
  <c r="V56" i="21"/>
  <c r="E56" i="21"/>
  <c r="C56" i="21"/>
  <c r="V55" i="21"/>
  <c r="E55" i="21"/>
  <c r="C55" i="21"/>
  <c r="V54" i="21"/>
  <c r="E54" i="21"/>
  <c r="C54" i="21"/>
  <c r="V53" i="21"/>
  <c r="E53" i="21"/>
  <c r="C53" i="21"/>
  <c r="V52" i="21"/>
  <c r="E52" i="21"/>
  <c r="C52" i="21"/>
  <c r="V51" i="21"/>
  <c r="E51" i="21"/>
  <c r="C51" i="21"/>
  <c r="V50" i="21"/>
  <c r="E50" i="21"/>
  <c r="C50" i="21"/>
  <c r="V49" i="21"/>
  <c r="E49" i="21"/>
  <c r="C49" i="21"/>
  <c r="V48" i="21"/>
  <c r="E48" i="21"/>
  <c r="C48" i="21"/>
  <c r="V47" i="21"/>
  <c r="E47" i="21"/>
  <c r="C47" i="21"/>
  <c r="V46" i="21"/>
  <c r="E46" i="21"/>
  <c r="C46" i="21"/>
  <c r="V45" i="21"/>
  <c r="E45" i="21"/>
  <c r="C45" i="21"/>
  <c r="V44" i="21"/>
  <c r="E44" i="21"/>
  <c r="C44" i="21"/>
  <c r="V43" i="21"/>
  <c r="E43" i="21"/>
  <c r="C43" i="21"/>
  <c r="V42" i="21"/>
  <c r="E42" i="21"/>
  <c r="C42" i="21"/>
  <c r="V41" i="21"/>
  <c r="E41" i="21"/>
  <c r="C41" i="21"/>
  <c r="V40" i="21"/>
  <c r="E40" i="21"/>
  <c r="C40" i="21"/>
  <c r="V39" i="21"/>
  <c r="E39" i="21"/>
  <c r="C39" i="21"/>
  <c r="V38" i="21"/>
  <c r="E38" i="21"/>
  <c r="C38" i="21"/>
  <c r="V37" i="21"/>
  <c r="E37" i="21"/>
  <c r="C37" i="21"/>
  <c r="V36" i="21"/>
  <c r="E36" i="21"/>
  <c r="C36" i="21"/>
  <c r="V35" i="21"/>
  <c r="E35" i="21"/>
  <c r="C35" i="21"/>
  <c r="V34" i="21"/>
  <c r="E34" i="21"/>
  <c r="C34" i="21"/>
  <c r="V33" i="21"/>
  <c r="E33" i="21"/>
  <c r="C33" i="21"/>
  <c r="V32" i="21"/>
  <c r="E32" i="21"/>
  <c r="C32" i="21"/>
  <c r="V31" i="21"/>
  <c r="E31" i="21"/>
  <c r="C31" i="21"/>
  <c r="V30" i="21"/>
  <c r="E30" i="21"/>
  <c r="C30" i="21"/>
  <c r="V29" i="21"/>
  <c r="E29" i="21"/>
  <c r="C29" i="21"/>
  <c r="V28" i="21"/>
  <c r="E28" i="21"/>
  <c r="C28" i="21"/>
  <c r="V27" i="21"/>
  <c r="E27" i="21"/>
  <c r="C27" i="21"/>
  <c r="V26" i="21"/>
  <c r="E26" i="21"/>
  <c r="C26" i="21"/>
  <c r="V25" i="21"/>
  <c r="E25" i="21"/>
  <c r="C25" i="21"/>
  <c r="V24" i="21"/>
  <c r="E24" i="21"/>
  <c r="C24" i="21"/>
  <c r="V23" i="21"/>
  <c r="E23" i="21"/>
  <c r="C23" i="21"/>
  <c r="V22" i="21"/>
  <c r="E22" i="21"/>
  <c r="C22" i="21"/>
  <c r="V21" i="21"/>
  <c r="E21" i="21"/>
  <c r="C21" i="21"/>
  <c r="V20" i="21"/>
  <c r="E20" i="21"/>
  <c r="C20" i="21"/>
  <c r="V19" i="21"/>
  <c r="E19" i="21"/>
  <c r="C19" i="21"/>
  <c r="V18" i="21"/>
  <c r="E18" i="21"/>
  <c r="C18" i="21"/>
  <c r="V17" i="21"/>
  <c r="E17" i="21"/>
  <c r="C17" i="21"/>
  <c r="V16" i="21"/>
  <c r="E16" i="21"/>
  <c r="C16" i="21"/>
  <c r="V15" i="21"/>
  <c r="E15" i="21"/>
  <c r="C15" i="21"/>
  <c r="V14" i="21"/>
  <c r="E14" i="21"/>
  <c r="C14" i="21"/>
  <c r="V13" i="21"/>
  <c r="E13" i="21"/>
  <c r="C13" i="21"/>
  <c r="V12" i="21"/>
  <c r="E12" i="21"/>
  <c r="C12" i="21"/>
  <c r="V11" i="21"/>
  <c r="E11" i="21"/>
  <c r="C11" i="21"/>
  <c r="V10" i="21"/>
  <c r="V9" i="21"/>
  <c r="V8" i="21"/>
  <c r="E8" i="21"/>
  <c r="C8" i="21"/>
  <c r="C9" i="21" s="1"/>
  <c r="A8" i="21"/>
  <c r="V7" i="21"/>
  <c r="E7" i="21"/>
  <c r="C7" i="21"/>
  <c r="V156" i="19"/>
  <c r="E156" i="19"/>
  <c r="C156" i="19"/>
  <c r="V155" i="19"/>
  <c r="E155" i="19"/>
  <c r="C155" i="19"/>
  <c r="V154" i="19"/>
  <c r="E154" i="19"/>
  <c r="C154" i="19"/>
  <c r="V153" i="19"/>
  <c r="E153" i="19"/>
  <c r="C153" i="19"/>
  <c r="V152" i="19"/>
  <c r="E152" i="19"/>
  <c r="C152" i="19"/>
  <c r="V151" i="19"/>
  <c r="E151" i="19"/>
  <c r="C151" i="19"/>
  <c r="V150" i="19"/>
  <c r="E150" i="19"/>
  <c r="C150" i="19"/>
  <c r="V149" i="19"/>
  <c r="E149" i="19"/>
  <c r="C149" i="19"/>
  <c r="V148" i="19"/>
  <c r="E148" i="19"/>
  <c r="C148" i="19"/>
  <c r="V147" i="19"/>
  <c r="E147" i="19"/>
  <c r="C147" i="19"/>
  <c r="V146" i="19"/>
  <c r="E146" i="19"/>
  <c r="C146" i="19"/>
  <c r="V145" i="19"/>
  <c r="E145" i="19"/>
  <c r="C145" i="19"/>
  <c r="V144" i="19"/>
  <c r="E144" i="19"/>
  <c r="C144" i="19"/>
  <c r="V143" i="19"/>
  <c r="E143" i="19"/>
  <c r="C143" i="19"/>
  <c r="V142" i="19"/>
  <c r="E142" i="19"/>
  <c r="C142" i="19"/>
  <c r="V141" i="19"/>
  <c r="E141" i="19"/>
  <c r="C141" i="19"/>
  <c r="V140" i="19"/>
  <c r="E140" i="19"/>
  <c r="C140" i="19"/>
  <c r="V139" i="19"/>
  <c r="E139" i="19"/>
  <c r="C139" i="19"/>
  <c r="V138" i="19"/>
  <c r="E138" i="19"/>
  <c r="C138" i="19"/>
  <c r="V137" i="19"/>
  <c r="E137" i="19"/>
  <c r="C137" i="19"/>
  <c r="V136" i="19"/>
  <c r="E136" i="19"/>
  <c r="C136" i="19"/>
  <c r="V135" i="19"/>
  <c r="E135" i="19"/>
  <c r="C135" i="19"/>
  <c r="V134" i="19"/>
  <c r="E134" i="19"/>
  <c r="C134" i="19"/>
  <c r="V133" i="19"/>
  <c r="E133" i="19"/>
  <c r="C133" i="19"/>
  <c r="V132" i="19"/>
  <c r="E132" i="19"/>
  <c r="C132" i="19"/>
  <c r="V131" i="19"/>
  <c r="E131" i="19"/>
  <c r="C131" i="19"/>
  <c r="V130" i="19"/>
  <c r="E130" i="19"/>
  <c r="C130" i="19"/>
  <c r="V129" i="19"/>
  <c r="E129" i="19"/>
  <c r="C129" i="19"/>
  <c r="V128" i="19"/>
  <c r="E128" i="19"/>
  <c r="C128" i="19"/>
  <c r="V127" i="19"/>
  <c r="E127" i="19"/>
  <c r="C127" i="19"/>
  <c r="V126" i="19"/>
  <c r="E126" i="19"/>
  <c r="C126" i="19"/>
  <c r="V125" i="19"/>
  <c r="E125" i="19"/>
  <c r="C125" i="19"/>
  <c r="V124" i="19"/>
  <c r="E124" i="19"/>
  <c r="C124" i="19"/>
  <c r="V123" i="19"/>
  <c r="E123" i="19"/>
  <c r="C123" i="19"/>
  <c r="V122" i="19"/>
  <c r="E122" i="19"/>
  <c r="C122" i="19"/>
  <c r="V121" i="19"/>
  <c r="E121" i="19"/>
  <c r="C121" i="19"/>
  <c r="V120" i="19"/>
  <c r="E120" i="19"/>
  <c r="C120" i="19"/>
  <c r="V119" i="19"/>
  <c r="E119" i="19"/>
  <c r="C119" i="19"/>
  <c r="V118" i="19"/>
  <c r="E118" i="19"/>
  <c r="C118" i="19"/>
  <c r="V117" i="19"/>
  <c r="E117" i="19"/>
  <c r="C117" i="19"/>
  <c r="V116" i="19"/>
  <c r="E116" i="19"/>
  <c r="C116" i="19"/>
  <c r="V115" i="19"/>
  <c r="E115" i="19"/>
  <c r="C115" i="19"/>
  <c r="V114" i="19"/>
  <c r="E114" i="19"/>
  <c r="C114" i="19"/>
  <c r="V113" i="19"/>
  <c r="E113" i="19"/>
  <c r="C113" i="19"/>
  <c r="V112" i="19"/>
  <c r="E112" i="19"/>
  <c r="C112" i="19"/>
  <c r="V111" i="19"/>
  <c r="E111" i="19"/>
  <c r="C111" i="19"/>
  <c r="V110" i="19"/>
  <c r="E110" i="19"/>
  <c r="C110" i="19"/>
  <c r="V109" i="19"/>
  <c r="E109" i="19"/>
  <c r="C109" i="19"/>
  <c r="V108" i="19"/>
  <c r="E108" i="19"/>
  <c r="C108" i="19"/>
  <c r="V107" i="19"/>
  <c r="E107" i="19"/>
  <c r="C107" i="19"/>
  <c r="V106" i="19"/>
  <c r="E106" i="19"/>
  <c r="C106" i="19"/>
  <c r="V105" i="19"/>
  <c r="E105" i="19"/>
  <c r="C105" i="19"/>
  <c r="V104" i="19"/>
  <c r="E104" i="19"/>
  <c r="C104" i="19"/>
  <c r="V103" i="19"/>
  <c r="E103" i="19"/>
  <c r="C103" i="19"/>
  <c r="V102" i="19"/>
  <c r="E102" i="19"/>
  <c r="C102" i="19"/>
  <c r="V101" i="19"/>
  <c r="E101" i="19"/>
  <c r="C101" i="19"/>
  <c r="V100" i="19"/>
  <c r="E100" i="19"/>
  <c r="C100" i="19"/>
  <c r="V99" i="19"/>
  <c r="E99" i="19"/>
  <c r="C99" i="19"/>
  <c r="V98" i="19"/>
  <c r="E98" i="19"/>
  <c r="C98" i="19"/>
  <c r="V97" i="19"/>
  <c r="E97" i="19"/>
  <c r="C97" i="19"/>
  <c r="V96" i="19"/>
  <c r="E96" i="19"/>
  <c r="C96" i="19"/>
  <c r="V95" i="19"/>
  <c r="E95" i="19"/>
  <c r="C95" i="19"/>
  <c r="V94" i="19"/>
  <c r="E94" i="19"/>
  <c r="C94" i="19"/>
  <c r="V93" i="19"/>
  <c r="E93" i="19"/>
  <c r="C93" i="19"/>
  <c r="V92" i="19"/>
  <c r="E92" i="19"/>
  <c r="C92" i="19"/>
  <c r="V91" i="19"/>
  <c r="E91" i="19"/>
  <c r="C91" i="19"/>
  <c r="V90" i="19"/>
  <c r="E90" i="19"/>
  <c r="C90" i="19"/>
  <c r="V89" i="19"/>
  <c r="E89" i="19"/>
  <c r="C89" i="19"/>
  <c r="V88" i="19"/>
  <c r="E88" i="19"/>
  <c r="C88" i="19"/>
  <c r="V87" i="19"/>
  <c r="E87" i="19"/>
  <c r="C87" i="19"/>
  <c r="V86" i="19"/>
  <c r="E86" i="19"/>
  <c r="C86" i="19"/>
  <c r="V85" i="19"/>
  <c r="E85" i="19"/>
  <c r="C85" i="19"/>
  <c r="V84" i="19"/>
  <c r="E84" i="19"/>
  <c r="C84" i="19"/>
  <c r="V83" i="19"/>
  <c r="E83" i="19"/>
  <c r="C83" i="19"/>
  <c r="V82" i="19"/>
  <c r="E82" i="19"/>
  <c r="C82" i="19"/>
  <c r="V81" i="19"/>
  <c r="E81" i="19"/>
  <c r="C81" i="19"/>
  <c r="V80" i="19"/>
  <c r="E80" i="19"/>
  <c r="C80" i="19"/>
  <c r="V79" i="19"/>
  <c r="E79" i="19"/>
  <c r="C79" i="19"/>
  <c r="V78" i="19"/>
  <c r="E78" i="19"/>
  <c r="C78" i="19"/>
  <c r="V77" i="19"/>
  <c r="E77" i="19"/>
  <c r="C77" i="19"/>
  <c r="V76" i="19"/>
  <c r="E76" i="19"/>
  <c r="C76" i="19"/>
  <c r="V75" i="19"/>
  <c r="E75" i="19"/>
  <c r="C75" i="19"/>
  <c r="V74" i="19"/>
  <c r="E74" i="19"/>
  <c r="C74" i="19"/>
  <c r="V73" i="19"/>
  <c r="E73" i="19"/>
  <c r="C73" i="19"/>
  <c r="V72" i="19"/>
  <c r="E72" i="19"/>
  <c r="C72" i="19"/>
  <c r="V71" i="19"/>
  <c r="E71" i="19"/>
  <c r="C71" i="19"/>
  <c r="V70" i="19"/>
  <c r="E70" i="19"/>
  <c r="C70" i="19"/>
  <c r="V69" i="19"/>
  <c r="E69" i="19"/>
  <c r="C69" i="19"/>
  <c r="V68" i="19"/>
  <c r="E68" i="19"/>
  <c r="C68" i="19"/>
  <c r="V67" i="19"/>
  <c r="E67" i="19"/>
  <c r="C67" i="19"/>
  <c r="V66" i="19"/>
  <c r="E66" i="19"/>
  <c r="C66" i="19"/>
  <c r="V65" i="19"/>
  <c r="E65" i="19"/>
  <c r="C65" i="19"/>
  <c r="V64" i="19"/>
  <c r="E64" i="19"/>
  <c r="C64" i="19"/>
  <c r="V63" i="19"/>
  <c r="E63" i="19"/>
  <c r="C63" i="19"/>
  <c r="V62" i="19"/>
  <c r="E62" i="19"/>
  <c r="C62" i="19"/>
  <c r="V61" i="19"/>
  <c r="E61" i="19"/>
  <c r="C61" i="19"/>
  <c r="V60" i="19"/>
  <c r="E60" i="19"/>
  <c r="C60" i="19"/>
  <c r="V59" i="19"/>
  <c r="E59" i="19"/>
  <c r="C59" i="19"/>
  <c r="V58" i="19"/>
  <c r="E58" i="19"/>
  <c r="C58" i="19"/>
  <c r="V57" i="19"/>
  <c r="E57" i="19"/>
  <c r="C57" i="19"/>
  <c r="V56" i="19"/>
  <c r="E56" i="19"/>
  <c r="C56" i="19"/>
  <c r="V55" i="19"/>
  <c r="E55" i="19"/>
  <c r="C55" i="19"/>
  <c r="V54" i="19"/>
  <c r="E54" i="19"/>
  <c r="C54" i="19"/>
  <c r="V53" i="19"/>
  <c r="E53" i="19"/>
  <c r="C53" i="19"/>
  <c r="V52" i="19"/>
  <c r="E52" i="19"/>
  <c r="C52" i="19"/>
  <c r="V51" i="19"/>
  <c r="E51" i="19"/>
  <c r="C51" i="19"/>
  <c r="V50" i="19"/>
  <c r="E50" i="19"/>
  <c r="C50" i="19"/>
  <c r="V49" i="19"/>
  <c r="E49" i="19"/>
  <c r="C49" i="19"/>
  <c r="V48" i="19"/>
  <c r="E48" i="19"/>
  <c r="C48" i="19"/>
  <c r="V47" i="19"/>
  <c r="E47" i="19"/>
  <c r="C47" i="19"/>
  <c r="V46" i="19"/>
  <c r="E46" i="19"/>
  <c r="C46" i="19"/>
  <c r="V45" i="19"/>
  <c r="E45" i="19"/>
  <c r="C45" i="19"/>
  <c r="V44" i="19"/>
  <c r="E44" i="19"/>
  <c r="C44" i="19"/>
  <c r="V43" i="19"/>
  <c r="E43" i="19"/>
  <c r="C43" i="19"/>
  <c r="V42" i="19"/>
  <c r="E42" i="19"/>
  <c r="C42" i="19"/>
  <c r="V41" i="19"/>
  <c r="E41" i="19"/>
  <c r="C41" i="19"/>
  <c r="V40" i="19"/>
  <c r="E40" i="19"/>
  <c r="C40" i="19"/>
  <c r="V39" i="19"/>
  <c r="E39" i="19"/>
  <c r="C39" i="19"/>
  <c r="V38" i="19"/>
  <c r="E38" i="19"/>
  <c r="C38" i="19"/>
  <c r="V37" i="19"/>
  <c r="E37" i="19"/>
  <c r="C37" i="19"/>
  <c r="V36" i="19"/>
  <c r="E36" i="19"/>
  <c r="C36" i="19"/>
  <c r="V35" i="19"/>
  <c r="E35" i="19"/>
  <c r="C35" i="19"/>
  <c r="V34" i="19"/>
  <c r="E34" i="19"/>
  <c r="C34" i="19"/>
  <c r="V33" i="19"/>
  <c r="E33" i="19"/>
  <c r="C33" i="19"/>
  <c r="V32" i="19"/>
  <c r="E32" i="19"/>
  <c r="C32" i="19"/>
  <c r="V31" i="19"/>
  <c r="E31" i="19"/>
  <c r="C31" i="19"/>
  <c r="V30" i="19"/>
  <c r="E30" i="19"/>
  <c r="C30" i="19"/>
  <c r="V29" i="19"/>
  <c r="E29" i="19"/>
  <c r="C29" i="19"/>
  <c r="V28" i="19"/>
  <c r="E28" i="19"/>
  <c r="C28" i="19"/>
  <c r="V27" i="19"/>
  <c r="E27" i="19"/>
  <c r="C27" i="19"/>
  <c r="V26" i="19"/>
  <c r="E26" i="19"/>
  <c r="C26" i="19"/>
  <c r="V25" i="19"/>
  <c r="E25" i="19"/>
  <c r="C25" i="19"/>
  <c r="V24" i="19"/>
  <c r="E24" i="19"/>
  <c r="C24" i="19"/>
  <c r="V23" i="19"/>
  <c r="E23" i="19"/>
  <c r="C23" i="19"/>
  <c r="V22" i="19"/>
  <c r="E22" i="19"/>
  <c r="C22" i="19"/>
  <c r="V21" i="19"/>
  <c r="E21" i="19"/>
  <c r="C21" i="19"/>
  <c r="V20" i="19"/>
  <c r="E20" i="19"/>
  <c r="C20" i="19"/>
  <c r="V19" i="19"/>
  <c r="E19" i="19"/>
  <c r="C19" i="19"/>
  <c r="V18" i="19"/>
  <c r="E18" i="19"/>
  <c r="C18" i="19"/>
  <c r="V17" i="19"/>
  <c r="E17" i="19"/>
  <c r="C17" i="19"/>
  <c r="V16" i="19"/>
  <c r="E16" i="19"/>
  <c r="C16" i="19"/>
  <c r="V15" i="19"/>
  <c r="E15" i="19"/>
  <c r="C15" i="19"/>
  <c r="V14" i="19"/>
  <c r="E14" i="19"/>
  <c r="C14" i="19"/>
  <c r="V13" i="19"/>
  <c r="C13" i="19"/>
  <c r="V12" i="19"/>
  <c r="V11" i="19"/>
  <c r="E11" i="19"/>
  <c r="C11" i="19"/>
  <c r="C12" i="19" s="1"/>
  <c r="V10" i="19"/>
  <c r="E10" i="19"/>
  <c r="C10" i="19"/>
  <c r="V9" i="19"/>
  <c r="E9" i="19"/>
  <c r="C9" i="19"/>
  <c r="V8" i="19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V7" i="19"/>
  <c r="E7" i="19"/>
  <c r="C7" i="19"/>
  <c r="C8" i="19" s="1"/>
  <c r="V156" i="17"/>
  <c r="E156" i="17"/>
  <c r="C156" i="17"/>
  <c r="V155" i="17"/>
  <c r="E155" i="17"/>
  <c r="C155" i="17"/>
  <c r="V154" i="17"/>
  <c r="E154" i="17"/>
  <c r="C154" i="17"/>
  <c r="V153" i="17"/>
  <c r="E153" i="17"/>
  <c r="C153" i="17"/>
  <c r="V152" i="17"/>
  <c r="E152" i="17"/>
  <c r="C152" i="17"/>
  <c r="V151" i="17"/>
  <c r="E151" i="17"/>
  <c r="C151" i="17"/>
  <c r="V150" i="17"/>
  <c r="E150" i="17"/>
  <c r="C150" i="17"/>
  <c r="V149" i="17"/>
  <c r="E149" i="17"/>
  <c r="C149" i="17"/>
  <c r="V148" i="17"/>
  <c r="E148" i="17"/>
  <c r="C148" i="17"/>
  <c r="V147" i="17"/>
  <c r="E147" i="17"/>
  <c r="C147" i="17"/>
  <c r="V146" i="17"/>
  <c r="E146" i="17"/>
  <c r="C146" i="17"/>
  <c r="V145" i="17"/>
  <c r="E145" i="17"/>
  <c r="C145" i="17"/>
  <c r="V144" i="17"/>
  <c r="E144" i="17"/>
  <c r="C144" i="17"/>
  <c r="V143" i="17"/>
  <c r="E143" i="17"/>
  <c r="C143" i="17"/>
  <c r="V142" i="17"/>
  <c r="E142" i="17"/>
  <c r="C142" i="17"/>
  <c r="V141" i="17"/>
  <c r="E141" i="17"/>
  <c r="C141" i="17"/>
  <c r="V140" i="17"/>
  <c r="E140" i="17"/>
  <c r="C140" i="17"/>
  <c r="V139" i="17"/>
  <c r="E139" i="17"/>
  <c r="C139" i="17"/>
  <c r="V138" i="17"/>
  <c r="E138" i="17"/>
  <c r="C138" i="17"/>
  <c r="V137" i="17"/>
  <c r="E137" i="17"/>
  <c r="C137" i="17"/>
  <c r="V136" i="17"/>
  <c r="E136" i="17"/>
  <c r="C136" i="17"/>
  <c r="V135" i="17"/>
  <c r="E135" i="17"/>
  <c r="C135" i="17"/>
  <c r="V134" i="17"/>
  <c r="E134" i="17"/>
  <c r="C134" i="17"/>
  <c r="V133" i="17"/>
  <c r="E133" i="17"/>
  <c r="C133" i="17"/>
  <c r="V132" i="17"/>
  <c r="E132" i="17"/>
  <c r="C132" i="17"/>
  <c r="V131" i="17"/>
  <c r="E131" i="17"/>
  <c r="C131" i="17"/>
  <c r="V130" i="17"/>
  <c r="E130" i="17"/>
  <c r="C130" i="17"/>
  <c r="V129" i="17"/>
  <c r="E129" i="17"/>
  <c r="C129" i="17"/>
  <c r="V128" i="17"/>
  <c r="E128" i="17"/>
  <c r="C128" i="17"/>
  <c r="V127" i="17"/>
  <c r="E127" i="17"/>
  <c r="C127" i="17"/>
  <c r="V126" i="17"/>
  <c r="E126" i="17"/>
  <c r="C126" i="17"/>
  <c r="V125" i="17"/>
  <c r="E125" i="17"/>
  <c r="C125" i="17"/>
  <c r="V124" i="17"/>
  <c r="E124" i="17"/>
  <c r="C124" i="17"/>
  <c r="V123" i="17"/>
  <c r="E123" i="17"/>
  <c r="C123" i="17"/>
  <c r="V122" i="17"/>
  <c r="E122" i="17"/>
  <c r="C122" i="17"/>
  <c r="V121" i="17"/>
  <c r="E121" i="17"/>
  <c r="C121" i="17"/>
  <c r="V120" i="17"/>
  <c r="E120" i="17"/>
  <c r="C120" i="17"/>
  <c r="V119" i="17"/>
  <c r="E119" i="17"/>
  <c r="C119" i="17"/>
  <c r="V118" i="17"/>
  <c r="E118" i="17"/>
  <c r="C118" i="17"/>
  <c r="V117" i="17"/>
  <c r="E117" i="17"/>
  <c r="C117" i="17"/>
  <c r="V116" i="17"/>
  <c r="E116" i="17"/>
  <c r="C116" i="17"/>
  <c r="V115" i="17"/>
  <c r="E115" i="17"/>
  <c r="C115" i="17"/>
  <c r="V114" i="17"/>
  <c r="E114" i="17"/>
  <c r="C114" i="17"/>
  <c r="V113" i="17"/>
  <c r="E113" i="17"/>
  <c r="C113" i="17"/>
  <c r="V112" i="17"/>
  <c r="E112" i="17"/>
  <c r="C112" i="17"/>
  <c r="V111" i="17"/>
  <c r="E111" i="17"/>
  <c r="C111" i="17"/>
  <c r="V110" i="17"/>
  <c r="E110" i="17"/>
  <c r="C110" i="17"/>
  <c r="V109" i="17"/>
  <c r="E109" i="17"/>
  <c r="C109" i="17"/>
  <c r="V108" i="17"/>
  <c r="E108" i="17"/>
  <c r="C108" i="17"/>
  <c r="V107" i="17"/>
  <c r="E107" i="17"/>
  <c r="C107" i="17"/>
  <c r="V106" i="17"/>
  <c r="E106" i="17"/>
  <c r="C106" i="17"/>
  <c r="V105" i="17"/>
  <c r="E105" i="17"/>
  <c r="C105" i="17"/>
  <c r="V104" i="17"/>
  <c r="E104" i="17"/>
  <c r="C104" i="17"/>
  <c r="V103" i="17"/>
  <c r="E103" i="17"/>
  <c r="C103" i="17"/>
  <c r="V102" i="17"/>
  <c r="E102" i="17"/>
  <c r="C102" i="17"/>
  <c r="V101" i="17"/>
  <c r="E101" i="17"/>
  <c r="C101" i="17"/>
  <c r="V100" i="17"/>
  <c r="E100" i="17"/>
  <c r="C100" i="17"/>
  <c r="V99" i="17"/>
  <c r="E99" i="17"/>
  <c r="C99" i="17"/>
  <c r="V98" i="17"/>
  <c r="E98" i="17"/>
  <c r="C98" i="17"/>
  <c r="V97" i="17"/>
  <c r="E97" i="17"/>
  <c r="C97" i="17"/>
  <c r="V96" i="17"/>
  <c r="E96" i="17"/>
  <c r="C96" i="17"/>
  <c r="V95" i="17"/>
  <c r="E95" i="17"/>
  <c r="C95" i="17"/>
  <c r="V94" i="17"/>
  <c r="E94" i="17"/>
  <c r="C94" i="17"/>
  <c r="V93" i="17"/>
  <c r="E93" i="17"/>
  <c r="C93" i="17"/>
  <c r="V92" i="17"/>
  <c r="E92" i="17"/>
  <c r="C92" i="17"/>
  <c r="V91" i="17"/>
  <c r="E91" i="17"/>
  <c r="C91" i="17"/>
  <c r="V90" i="17"/>
  <c r="E90" i="17"/>
  <c r="C90" i="17"/>
  <c r="V89" i="17"/>
  <c r="E89" i="17"/>
  <c r="C89" i="17"/>
  <c r="V88" i="17"/>
  <c r="E88" i="17"/>
  <c r="C88" i="17"/>
  <c r="V87" i="17"/>
  <c r="E87" i="17"/>
  <c r="C87" i="17"/>
  <c r="V86" i="17"/>
  <c r="E86" i="17"/>
  <c r="C86" i="17"/>
  <c r="V85" i="17"/>
  <c r="E85" i="17"/>
  <c r="C85" i="17"/>
  <c r="V84" i="17"/>
  <c r="E84" i="17"/>
  <c r="C84" i="17"/>
  <c r="V83" i="17"/>
  <c r="E83" i="17"/>
  <c r="C83" i="17"/>
  <c r="V82" i="17"/>
  <c r="E82" i="17"/>
  <c r="C82" i="17"/>
  <c r="V81" i="17"/>
  <c r="E81" i="17"/>
  <c r="C81" i="17"/>
  <c r="V80" i="17"/>
  <c r="E80" i="17"/>
  <c r="C80" i="17"/>
  <c r="V79" i="17"/>
  <c r="E79" i="17"/>
  <c r="C79" i="17"/>
  <c r="V78" i="17"/>
  <c r="E78" i="17"/>
  <c r="C78" i="17"/>
  <c r="V77" i="17"/>
  <c r="E77" i="17"/>
  <c r="C77" i="17"/>
  <c r="V76" i="17"/>
  <c r="E76" i="17"/>
  <c r="C76" i="17"/>
  <c r="V75" i="17"/>
  <c r="E75" i="17"/>
  <c r="C75" i="17"/>
  <c r="V74" i="17"/>
  <c r="E74" i="17"/>
  <c r="C74" i="17"/>
  <c r="V73" i="17"/>
  <c r="E73" i="17"/>
  <c r="C73" i="17"/>
  <c r="V72" i="17"/>
  <c r="E72" i="17"/>
  <c r="C72" i="17"/>
  <c r="V71" i="17"/>
  <c r="E71" i="17"/>
  <c r="C71" i="17"/>
  <c r="V70" i="17"/>
  <c r="E70" i="17"/>
  <c r="C70" i="17"/>
  <c r="V69" i="17"/>
  <c r="E69" i="17"/>
  <c r="C69" i="17"/>
  <c r="V68" i="17"/>
  <c r="E68" i="17"/>
  <c r="C68" i="17"/>
  <c r="V67" i="17"/>
  <c r="E67" i="17"/>
  <c r="C67" i="17"/>
  <c r="V66" i="17"/>
  <c r="E66" i="17"/>
  <c r="C66" i="17"/>
  <c r="V65" i="17"/>
  <c r="E65" i="17"/>
  <c r="C65" i="17"/>
  <c r="V64" i="17"/>
  <c r="E64" i="17"/>
  <c r="C64" i="17"/>
  <c r="V63" i="17"/>
  <c r="E63" i="17"/>
  <c r="C63" i="17"/>
  <c r="V62" i="17"/>
  <c r="E62" i="17"/>
  <c r="C62" i="17"/>
  <c r="V61" i="17"/>
  <c r="E61" i="17"/>
  <c r="C61" i="17"/>
  <c r="V60" i="17"/>
  <c r="E60" i="17"/>
  <c r="C60" i="17"/>
  <c r="V59" i="17"/>
  <c r="E59" i="17"/>
  <c r="C59" i="17"/>
  <c r="V58" i="17"/>
  <c r="E58" i="17"/>
  <c r="C58" i="17"/>
  <c r="V57" i="17"/>
  <c r="E57" i="17"/>
  <c r="C57" i="17"/>
  <c r="V56" i="17"/>
  <c r="E56" i="17"/>
  <c r="C56" i="17"/>
  <c r="V55" i="17"/>
  <c r="E55" i="17"/>
  <c r="C55" i="17"/>
  <c r="V54" i="17"/>
  <c r="E54" i="17"/>
  <c r="C54" i="17"/>
  <c r="V53" i="17"/>
  <c r="E53" i="17"/>
  <c r="C53" i="17"/>
  <c r="V52" i="17"/>
  <c r="E52" i="17"/>
  <c r="C52" i="17"/>
  <c r="V51" i="17"/>
  <c r="E51" i="17"/>
  <c r="C51" i="17"/>
  <c r="V50" i="17"/>
  <c r="E50" i="17"/>
  <c r="C50" i="17"/>
  <c r="V49" i="17"/>
  <c r="E49" i="17"/>
  <c r="C49" i="17"/>
  <c r="V48" i="17"/>
  <c r="E48" i="17"/>
  <c r="C48" i="17"/>
  <c r="V47" i="17"/>
  <c r="E47" i="17"/>
  <c r="C47" i="17"/>
  <c r="V46" i="17"/>
  <c r="E46" i="17"/>
  <c r="C46" i="17"/>
  <c r="V45" i="17"/>
  <c r="E45" i="17"/>
  <c r="C45" i="17"/>
  <c r="V44" i="17"/>
  <c r="E44" i="17"/>
  <c r="C44" i="17"/>
  <c r="V43" i="17"/>
  <c r="E43" i="17"/>
  <c r="C43" i="17"/>
  <c r="V42" i="17"/>
  <c r="E42" i="17"/>
  <c r="C42" i="17"/>
  <c r="V41" i="17"/>
  <c r="E41" i="17"/>
  <c r="C41" i="17"/>
  <c r="V40" i="17"/>
  <c r="E40" i="17"/>
  <c r="C40" i="17"/>
  <c r="V39" i="17"/>
  <c r="E39" i="17"/>
  <c r="C39" i="17"/>
  <c r="V38" i="17"/>
  <c r="E38" i="17"/>
  <c r="C38" i="17"/>
  <c r="V37" i="17"/>
  <c r="E37" i="17"/>
  <c r="C37" i="17"/>
  <c r="V36" i="17"/>
  <c r="E36" i="17"/>
  <c r="C36" i="17"/>
  <c r="V35" i="17"/>
  <c r="E35" i="17"/>
  <c r="C35" i="17"/>
  <c r="V34" i="17"/>
  <c r="E34" i="17"/>
  <c r="C34" i="17"/>
  <c r="V33" i="17"/>
  <c r="E33" i="17"/>
  <c r="C33" i="17"/>
  <c r="V32" i="17"/>
  <c r="E32" i="17"/>
  <c r="C32" i="17"/>
  <c r="V31" i="17"/>
  <c r="E31" i="17"/>
  <c r="C31" i="17"/>
  <c r="V30" i="17"/>
  <c r="E30" i="17"/>
  <c r="C30" i="17"/>
  <c r="V29" i="17"/>
  <c r="E29" i="17"/>
  <c r="C29" i="17"/>
  <c r="V28" i="17"/>
  <c r="E28" i="17"/>
  <c r="C28" i="17"/>
  <c r="V27" i="17"/>
  <c r="E27" i="17"/>
  <c r="C27" i="17"/>
  <c r="V26" i="17"/>
  <c r="E26" i="17"/>
  <c r="C26" i="17"/>
  <c r="V25" i="17"/>
  <c r="E25" i="17"/>
  <c r="C25" i="17"/>
  <c r="V24" i="17"/>
  <c r="E24" i="17"/>
  <c r="C24" i="17"/>
  <c r="V23" i="17"/>
  <c r="E23" i="17"/>
  <c r="C23" i="17"/>
  <c r="V22" i="17"/>
  <c r="E22" i="17"/>
  <c r="C22" i="17"/>
  <c r="V21" i="17"/>
  <c r="E21" i="17"/>
  <c r="C21" i="17"/>
  <c r="V20" i="17"/>
  <c r="E20" i="17"/>
  <c r="C20" i="17"/>
  <c r="V19" i="17"/>
  <c r="E19" i="17"/>
  <c r="C19" i="17"/>
  <c r="V18" i="17"/>
  <c r="E18" i="17"/>
  <c r="C18" i="17"/>
  <c r="V17" i="17"/>
  <c r="E17" i="17"/>
  <c r="C17" i="17"/>
  <c r="V16" i="17"/>
  <c r="E16" i="17"/>
  <c r="C16" i="17"/>
  <c r="V15" i="17"/>
  <c r="E15" i="17"/>
  <c r="C15" i="17"/>
  <c r="V14" i="17"/>
  <c r="E14" i="17"/>
  <c r="C14" i="17"/>
  <c r="V13" i="17"/>
  <c r="E13" i="17"/>
  <c r="C13" i="17"/>
  <c r="V12" i="17"/>
  <c r="E12" i="17"/>
  <c r="C12" i="17"/>
  <c r="V11" i="17"/>
  <c r="E11" i="17"/>
  <c r="C11" i="17"/>
  <c r="V10" i="17"/>
  <c r="V9" i="17"/>
  <c r="E9" i="17"/>
  <c r="E10" i="17" s="1"/>
  <c r="C9" i="17"/>
  <c r="C10" i="17" s="1"/>
  <c r="V8" i="17"/>
  <c r="A8" i="17"/>
  <c r="V7" i="17"/>
  <c r="E7" i="17"/>
  <c r="C7" i="17"/>
  <c r="C8" i="17" s="1"/>
  <c r="V156" i="15"/>
  <c r="E156" i="15"/>
  <c r="C156" i="15"/>
  <c r="V155" i="15"/>
  <c r="E155" i="15"/>
  <c r="C155" i="15"/>
  <c r="V154" i="15"/>
  <c r="E154" i="15"/>
  <c r="C154" i="15"/>
  <c r="V153" i="15"/>
  <c r="E153" i="15"/>
  <c r="C153" i="15"/>
  <c r="V152" i="15"/>
  <c r="E152" i="15"/>
  <c r="C152" i="15"/>
  <c r="V151" i="15"/>
  <c r="E151" i="15"/>
  <c r="C151" i="15"/>
  <c r="V150" i="15"/>
  <c r="E150" i="15"/>
  <c r="C150" i="15"/>
  <c r="V149" i="15"/>
  <c r="E149" i="15"/>
  <c r="C149" i="15"/>
  <c r="V148" i="15"/>
  <c r="E148" i="15"/>
  <c r="C148" i="15"/>
  <c r="V147" i="15"/>
  <c r="E147" i="15"/>
  <c r="C147" i="15"/>
  <c r="V146" i="15"/>
  <c r="E146" i="15"/>
  <c r="C146" i="15"/>
  <c r="V145" i="15"/>
  <c r="E145" i="15"/>
  <c r="C145" i="15"/>
  <c r="V144" i="15"/>
  <c r="E144" i="15"/>
  <c r="C144" i="15"/>
  <c r="V143" i="15"/>
  <c r="E143" i="15"/>
  <c r="C143" i="15"/>
  <c r="V142" i="15"/>
  <c r="E142" i="15"/>
  <c r="C142" i="15"/>
  <c r="V141" i="15"/>
  <c r="E141" i="15"/>
  <c r="C141" i="15"/>
  <c r="V140" i="15"/>
  <c r="E140" i="15"/>
  <c r="C140" i="15"/>
  <c r="V139" i="15"/>
  <c r="E139" i="15"/>
  <c r="C139" i="15"/>
  <c r="V138" i="15"/>
  <c r="E138" i="15"/>
  <c r="C138" i="15"/>
  <c r="V137" i="15"/>
  <c r="E137" i="15"/>
  <c r="C137" i="15"/>
  <c r="V136" i="15"/>
  <c r="E136" i="15"/>
  <c r="C136" i="15"/>
  <c r="V135" i="15"/>
  <c r="E135" i="15"/>
  <c r="C135" i="15"/>
  <c r="V134" i="15"/>
  <c r="E134" i="15"/>
  <c r="C134" i="15"/>
  <c r="V133" i="15"/>
  <c r="E133" i="15"/>
  <c r="C133" i="15"/>
  <c r="V132" i="15"/>
  <c r="E132" i="15"/>
  <c r="C132" i="15"/>
  <c r="V131" i="15"/>
  <c r="E131" i="15"/>
  <c r="C131" i="15"/>
  <c r="V130" i="15"/>
  <c r="E130" i="15"/>
  <c r="C130" i="15"/>
  <c r="V129" i="15"/>
  <c r="E129" i="15"/>
  <c r="C129" i="15"/>
  <c r="V128" i="15"/>
  <c r="E128" i="15"/>
  <c r="C128" i="15"/>
  <c r="V127" i="15"/>
  <c r="E127" i="15"/>
  <c r="C127" i="15"/>
  <c r="V126" i="15"/>
  <c r="E126" i="15"/>
  <c r="C126" i="15"/>
  <c r="V125" i="15"/>
  <c r="E125" i="15"/>
  <c r="C125" i="15"/>
  <c r="V124" i="15"/>
  <c r="E124" i="15"/>
  <c r="C124" i="15"/>
  <c r="V123" i="15"/>
  <c r="E123" i="15"/>
  <c r="C123" i="15"/>
  <c r="V122" i="15"/>
  <c r="E122" i="15"/>
  <c r="C122" i="15"/>
  <c r="V121" i="15"/>
  <c r="E121" i="15"/>
  <c r="C121" i="15"/>
  <c r="V120" i="15"/>
  <c r="E120" i="15"/>
  <c r="C120" i="15"/>
  <c r="V119" i="15"/>
  <c r="E119" i="15"/>
  <c r="C119" i="15"/>
  <c r="V118" i="15"/>
  <c r="E118" i="15"/>
  <c r="C118" i="15"/>
  <c r="V117" i="15"/>
  <c r="E117" i="15"/>
  <c r="C117" i="15"/>
  <c r="V116" i="15"/>
  <c r="E116" i="15"/>
  <c r="C116" i="15"/>
  <c r="V115" i="15"/>
  <c r="E115" i="15"/>
  <c r="C115" i="15"/>
  <c r="V114" i="15"/>
  <c r="E114" i="15"/>
  <c r="C114" i="15"/>
  <c r="V113" i="15"/>
  <c r="E113" i="15"/>
  <c r="C113" i="15"/>
  <c r="V112" i="15"/>
  <c r="E112" i="15"/>
  <c r="C112" i="15"/>
  <c r="V111" i="15"/>
  <c r="E111" i="15"/>
  <c r="C111" i="15"/>
  <c r="V110" i="15"/>
  <c r="E110" i="15"/>
  <c r="C110" i="15"/>
  <c r="V109" i="15"/>
  <c r="E109" i="15"/>
  <c r="C109" i="15"/>
  <c r="V108" i="15"/>
  <c r="E108" i="15"/>
  <c r="C108" i="15"/>
  <c r="V107" i="15"/>
  <c r="E107" i="15"/>
  <c r="C107" i="15"/>
  <c r="V106" i="15"/>
  <c r="E106" i="15"/>
  <c r="C106" i="15"/>
  <c r="V105" i="15"/>
  <c r="E105" i="15"/>
  <c r="C105" i="15"/>
  <c r="V104" i="15"/>
  <c r="E104" i="15"/>
  <c r="C104" i="15"/>
  <c r="V103" i="15"/>
  <c r="E103" i="15"/>
  <c r="C103" i="15"/>
  <c r="V102" i="15"/>
  <c r="E102" i="15"/>
  <c r="C102" i="15"/>
  <c r="V101" i="15"/>
  <c r="E101" i="15"/>
  <c r="C101" i="15"/>
  <c r="V100" i="15"/>
  <c r="E100" i="15"/>
  <c r="C100" i="15"/>
  <c r="V99" i="15"/>
  <c r="E99" i="15"/>
  <c r="C99" i="15"/>
  <c r="V98" i="15"/>
  <c r="E98" i="15"/>
  <c r="C98" i="15"/>
  <c r="V97" i="15"/>
  <c r="E97" i="15"/>
  <c r="C97" i="15"/>
  <c r="V96" i="15"/>
  <c r="E96" i="15"/>
  <c r="C96" i="15"/>
  <c r="V95" i="15"/>
  <c r="E95" i="15"/>
  <c r="C95" i="15"/>
  <c r="V94" i="15"/>
  <c r="E94" i="15"/>
  <c r="C94" i="15"/>
  <c r="V93" i="15"/>
  <c r="E93" i="15"/>
  <c r="C93" i="15"/>
  <c r="V92" i="15"/>
  <c r="E92" i="15"/>
  <c r="C92" i="15"/>
  <c r="V91" i="15"/>
  <c r="E91" i="15"/>
  <c r="C91" i="15"/>
  <c r="V90" i="15"/>
  <c r="E90" i="15"/>
  <c r="C90" i="15"/>
  <c r="V89" i="15"/>
  <c r="E89" i="15"/>
  <c r="C89" i="15"/>
  <c r="V88" i="15"/>
  <c r="E88" i="15"/>
  <c r="C88" i="15"/>
  <c r="V87" i="15"/>
  <c r="E87" i="15"/>
  <c r="C87" i="15"/>
  <c r="V86" i="15"/>
  <c r="E86" i="15"/>
  <c r="C86" i="15"/>
  <c r="V85" i="15"/>
  <c r="E85" i="15"/>
  <c r="C85" i="15"/>
  <c r="V84" i="15"/>
  <c r="E84" i="15"/>
  <c r="C84" i="15"/>
  <c r="V83" i="15"/>
  <c r="E83" i="15"/>
  <c r="C83" i="15"/>
  <c r="V82" i="15"/>
  <c r="E82" i="15"/>
  <c r="C82" i="15"/>
  <c r="V81" i="15"/>
  <c r="E81" i="15"/>
  <c r="C81" i="15"/>
  <c r="V80" i="15"/>
  <c r="E80" i="15"/>
  <c r="C80" i="15"/>
  <c r="V79" i="15"/>
  <c r="E79" i="15"/>
  <c r="C79" i="15"/>
  <c r="V78" i="15"/>
  <c r="E78" i="15"/>
  <c r="C78" i="15"/>
  <c r="V77" i="15"/>
  <c r="E77" i="15"/>
  <c r="C77" i="15"/>
  <c r="V76" i="15"/>
  <c r="E76" i="15"/>
  <c r="C76" i="15"/>
  <c r="V75" i="15"/>
  <c r="E75" i="15"/>
  <c r="C75" i="15"/>
  <c r="V74" i="15"/>
  <c r="E74" i="15"/>
  <c r="C74" i="15"/>
  <c r="V73" i="15"/>
  <c r="E73" i="15"/>
  <c r="C73" i="15"/>
  <c r="V72" i="15"/>
  <c r="E72" i="15"/>
  <c r="C72" i="15"/>
  <c r="V71" i="15"/>
  <c r="E71" i="15"/>
  <c r="C71" i="15"/>
  <c r="V70" i="15"/>
  <c r="E70" i="15"/>
  <c r="C70" i="15"/>
  <c r="V69" i="15"/>
  <c r="E69" i="15"/>
  <c r="C69" i="15"/>
  <c r="V68" i="15"/>
  <c r="E68" i="15"/>
  <c r="C68" i="15"/>
  <c r="V67" i="15"/>
  <c r="E67" i="15"/>
  <c r="C67" i="15"/>
  <c r="V66" i="15"/>
  <c r="E66" i="15"/>
  <c r="C66" i="15"/>
  <c r="V65" i="15"/>
  <c r="E65" i="15"/>
  <c r="C65" i="15"/>
  <c r="V64" i="15"/>
  <c r="E64" i="15"/>
  <c r="C64" i="15"/>
  <c r="V63" i="15"/>
  <c r="E63" i="15"/>
  <c r="C63" i="15"/>
  <c r="V62" i="15"/>
  <c r="E62" i="15"/>
  <c r="C62" i="15"/>
  <c r="V61" i="15"/>
  <c r="E61" i="15"/>
  <c r="C61" i="15"/>
  <c r="V60" i="15"/>
  <c r="E60" i="15"/>
  <c r="C60" i="15"/>
  <c r="V59" i="15"/>
  <c r="E59" i="15"/>
  <c r="C59" i="15"/>
  <c r="V58" i="15"/>
  <c r="E58" i="15"/>
  <c r="C58" i="15"/>
  <c r="V57" i="15"/>
  <c r="E57" i="15"/>
  <c r="C57" i="15"/>
  <c r="V56" i="15"/>
  <c r="E56" i="15"/>
  <c r="C56" i="15"/>
  <c r="V55" i="15"/>
  <c r="E55" i="15"/>
  <c r="C55" i="15"/>
  <c r="V54" i="15"/>
  <c r="E54" i="15"/>
  <c r="C54" i="15"/>
  <c r="V53" i="15"/>
  <c r="E53" i="15"/>
  <c r="C53" i="15"/>
  <c r="V52" i="15"/>
  <c r="E52" i="15"/>
  <c r="C52" i="15"/>
  <c r="V51" i="15"/>
  <c r="E51" i="15"/>
  <c r="C51" i="15"/>
  <c r="V50" i="15"/>
  <c r="E50" i="15"/>
  <c r="C50" i="15"/>
  <c r="V49" i="15"/>
  <c r="E49" i="15"/>
  <c r="C49" i="15"/>
  <c r="V48" i="15"/>
  <c r="E48" i="15"/>
  <c r="C48" i="15"/>
  <c r="V47" i="15"/>
  <c r="E47" i="15"/>
  <c r="C47" i="15"/>
  <c r="V46" i="15"/>
  <c r="E46" i="15"/>
  <c r="C46" i="15"/>
  <c r="V45" i="15"/>
  <c r="E45" i="15"/>
  <c r="C45" i="15"/>
  <c r="V44" i="15"/>
  <c r="E44" i="15"/>
  <c r="C44" i="15"/>
  <c r="V43" i="15"/>
  <c r="E43" i="15"/>
  <c r="C43" i="15"/>
  <c r="V42" i="15"/>
  <c r="E42" i="15"/>
  <c r="C42" i="15"/>
  <c r="V41" i="15"/>
  <c r="E41" i="15"/>
  <c r="C41" i="15"/>
  <c r="V40" i="15"/>
  <c r="E40" i="15"/>
  <c r="C40" i="15"/>
  <c r="V39" i="15"/>
  <c r="E39" i="15"/>
  <c r="C39" i="15"/>
  <c r="V38" i="15"/>
  <c r="E38" i="15"/>
  <c r="C38" i="15"/>
  <c r="V37" i="15"/>
  <c r="E37" i="15"/>
  <c r="C37" i="15"/>
  <c r="V36" i="15"/>
  <c r="E36" i="15"/>
  <c r="C36" i="15"/>
  <c r="V35" i="15"/>
  <c r="E35" i="15"/>
  <c r="C35" i="15"/>
  <c r="V34" i="15"/>
  <c r="E34" i="15"/>
  <c r="C34" i="15"/>
  <c r="V33" i="15"/>
  <c r="E33" i="15"/>
  <c r="C33" i="15"/>
  <c r="V32" i="15"/>
  <c r="E32" i="15"/>
  <c r="C32" i="15"/>
  <c r="V31" i="15"/>
  <c r="E31" i="15"/>
  <c r="C31" i="15"/>
  <c r="V30" i="15"/>
  <c r="E30" i="15"/>
  <c r="C30" i="15"/>
  <c r="V29" i="15"/>
  <c r="E29" i="15"/>
  <c r="C29" i="15"/>
  <c r="V28" i="15"/>
  <c r="E28" i="15"/>
  <c r="C28" i="15"/>
  <c r="V27" i="15"/>
  <c r="E27" i="15"/>
  <c r="C27" i="15"/>
  <c r="V26" i="15"/>
  <c r="E26" i="15"/>
  <c r="C26" i="15"/>
  <c r="V25" i="15"/>
  <c r="E25" i="15"/>
  <c r="C25" i="15"/>
  <c r="V24" i="15"/>
  <c r="E24" i="15"/>
  <c r="C24" i="15"/>
  <c r="V23" i="15"/>
  <c r="E23" i="15"/>
  <c r="C23" i="15"/>
  <c r="V22" i="15"/>
  <c r="E22" i="15"/>
  <c r="C22" i="15"/>
  <c r="V21" i="15"/>
  <c r="E21" i="15"/>
  <c r="C21" i="15"/>
  <c r="V20" i="15"/>
  <c r="E20" i="15"/>
  <c r="C20" i="15"/>
  <c r="V19" i="15"/>
  <c r="E19" i="15"/>
  <c r="C19" i="15"/>
  <c r="V18" i="15"/>
  <c r="E18" i="15"/>
  <c r="C18" i="15"/>
  <c r="V17" i="15"/>
  <c r="E17" i="15"/>
  <c r="C17" i="15"/>
  <c r="V16" i="15"/>
  <c r="E16" i="15"/>
  <c r="C16" i="15"/>
  <c r="V15" i="15"/>
  <c r="E15" i="15"/>
  <c r="V14" i="15"/>
  <c r="E14" i="15"/>
  <c r="C14" i="15"/>
  <c r="V13" i="15"/>
  <c r="V12" i="15"/>
  <c r="V11" i="15"/>
  <c r="E11" i="15"/>
  <c r="E13" i="15" s="1"/>
  <c r="C11" i="15"/>
  <c r="C12" i="15" s="1"/>
  <c r="V10" i="15"/>
  <c r="E10" i="15"/>
  <c r="V9" i="15"/>
  <c r="E9" i="15"/>
  <c r="C9" i="15"/>
  <c r="C10" i="15" s="1"/>
  <c r="V8" i="15"/>
  <c r="A8" i="15"/>
  <c r="V7" i="15"/>
  <c r="E7" i="15"/>
  <c r="C7" i="15"/>
  <c r="C8" i="15" s="1"/>
  <c r="V156" i="2"/>
  <c r="E156" i="2"/>
  <c r="C156" i="2"/>
  <c r="V155" i="2"/>
  <c r="E155" i="2"/>
  <c r="C155" i="2"/>
  <c r="V154" i="2"/>
  <c r="E154" i="2"/>
  <c r="C154" i="2"/>
  <c r="V153" i="2"/>
  <c r="E153" i="2"/>
  <c r="C153" i="2"/>
  <c r="V152" i="2"/>
  <c r="E152" i="2"/>
  <c r="C152" i="2"/>
  <c r="V151" i="2"/>
  <c r="E151" i="2"/>
  <c r="C151" i="2"/>
  <c r="V150" i="2"/>
  <c r="E150" i="2"/>
  <c r="C150" i="2"/>
  <c r="V149" i="2"/>
  <c r="E149" i="2"/>
  <c r="C149" i="2"/>
  <c r="V148" i="2"/>
  <c r="E148" i="2"/>
  <c r="C148" i="2"/>
  <c r="V147" i="2"/>
  <c r="E147" i="2"/>
  <c r="C147" i="2"/>
  <c r="V146" i="2"/>
  <c r="E146" i="2"/>
  <c r="C146" i="2"/>
  <c r="V145" i="2"/>
  <c r="E145" i="2"/>
  <c r="C145" i="2"/>
  <c r="V144" i="2"/>
  <c r="E144" i="2"/>
  <c r="C144" i="2"/>
  <c r="V143" i="2"/>
  <c r="E143" i="2"/>
  <c r="C143" i="2"/>
  <c r="V142" i="2"/>
  <c r="E142" i="2"/>
  <c r="C142" i="2"/>
  <c r="V141" i="2"/>
  <c r="E141" i="2"/>
  <c r="C141" i="2"/>
  <c r="V140" i="2"/>
  <c r="E140" i="2"/>
  <c r="C140" i="2"/>
  <c r="V139" i="2"/>
  <c r="E139" i="2"/>
  <c r="C139" i="2"/>
  <c r="V138" i="2"/>
  <c r="E138" i="2"/>
  <c r="C138" i="2"/>
  <c r="V137" i="2"/>
  <c r="E137" i="2"/>
  <c r="C137" i="2"/>
  <c r="V136" i="2"/>
  <c r="E136" i="2"/>
  <c r="C136" i="2"/>
  <c r="V135" i="2"/>
  <c r="E135" i="2"/>
  <c r="C135" i="2"/>
  <c r="V134" i="2"/>
  <c r="E134" i="2"/>
  <c r="C134" i="2"/>
  <c r="V133" i="2"/>
  <c r="E133" i="2"/>
  <c r="C133" i="2"/>
  <c r="V132" i="2"/>
  <c r="E132" i="2"/>
  <c r="C132" i="2"/>
  <c r="V131" i="2"/>
  <c r="E131" i="2"/>
  <c r="C131" i="2"/>
  <c r="V130" i="2"/>
  <c r="E130" i="2"/>
  <c r="C130" i="2"/>
  <c r="V129" i="2"/>
  <c r="E129" i="2"/>
  <c r="C129" i="2"/>
  <c r="V128" i="2"/>
  <c r="E128" i="2"/>
  <c r="C128" i="2"/>
  <c r="V127" i="2"/>
  <c r="E127" i="2"/>
  <c r="C127" i="2"/>
  <c r="V126" i="2"/>
  <c r="E126" i="2"/>
  <c r="C126" i="2"/>
  <c r="V125" i="2"/>
  <c r="E125" i="2"/>
  <c r="C125" i="2"/>
  <c r="V124" i="2"/>
  <c r="E124" i="2"/>
  <c r="C124" i="2"/>
  <c r="V123" i="2"/>
  <c r="E123" i="2"/>
  <c r="C123" i="2"/>
  <c r="V122" i="2"/>
  <c r="E122" i="2"/>
  <c r="C122" i="2"/>
  <c r="V121" i="2"/>
  <c r="E121" i="2"/>
  <c r="C121" i="2"/>
  <c r="V120" i="2"/>
  <c r="E120" i="2"/>
  <c r="C120" i="2"/>
  <c r="V119" i="2"/>
  <c r="E119" i="2"/>
  <c r="C119" i="2"/>
  <c r="V118" i="2"/>
  <c r="E118" i="2"/>
  <c r="C118" i="2"/>
  <c r="V117" i="2"/>
  <c r="E117" i="2"/>
  <c r="C117" i="2"/>
  <c r="V116" i="2"/>
  <c r="E116" i="2"/>
  <c r="C116" i="2"/>
  <c r="V115" i="2"/>
  <c r="E115" i="2"/>
  <c r="C115" i="2"/>
  <c r="V114" i="2"/>
  <c r="E114" i="2"/>
  <c r="C114" i="2"/>
  <c r="V113" i="2"/>
  <c r="E113" i="2"/>
  <c r="C113" i="2"/>
  <c r="V112" i="2"/>
  <c r="E112" i="2"/>
  <c r="C112" i="2"/>
  <c r="V111" i="2"/>
  <c r="E111" i="2"/>
  <c r="C111" i="2"/>
  <c r="V110" i="2"/>
  <c r="E110" i="2"/>
  <c r="C110" i="2"/>
  <c r="V109" i="2"/>
  <c r="E109" i="2"/>
  <c r="C109" i="2"/>
  <c r="V108" i="2"/>
  <c r="E108" i="2"/>
  <c r="C108" i="2"/>
  <c r="V107" i="2"/>
  <c r="E107" i="2"/>
  <c r="C107" i="2"/>
  <c r="V106" i="2"/>
  <c r="E106" i="2"/>
  <c r="C106" i="2"/>
  <c r="V105" i="2"/>
  <c r="E105" i="2"/>
  <c r="C105" i="2"/>
  <c r="V104" i="2"/>
  <c r="E104" i="2"/>
  <c r="C104" i="2"/>
  <c r="V103" i="2"/>
  <c r="E103" i="2"/>
  <c r="C103" i="2"/>
  <c r="V102" i="2"/>
  <c r="E102" i="2"/>
  <c r="C102" i="2"/>
  <c r="V101" i="2"/>
  <c r="E101" i="2"/>
  <c r="C101" i="2"/>
  <c r="V100" i="2"/>
  <c r="E100" i="2"/>
  <c r="C100" i="2"/>
  <c r="V99" i="2"/>
  <c r="E99" i="2"/>
  <c r="C99" i="2"/>
  <c r="V98" i="2"/>
  <c r="E98" i="2"/>
  <c r="C98" i="2"/>
  <c r="V97" i="2"/>
  <c r="E97" i="2"/>
  <c r="C97" i="2"/>
  <c r="V96" i="2"/>
  <c r="E96" i="2"/>
  <c r="C96" i="2"/>
  <c r="V95" i="2"/>
  <c r="E95" i="2"/>
  <c r="C95" i="2"/>
  <c r="V94" i="2"/>
  <c r="E94" i="2"/>
  <c r="C94" i="2"/>
  <c r="V93" i="2"/>
  <c r="E93" i="2"/>
  <c r="C93" i="2"/>
  <c r="V92" i="2"/>
  <c r="E92" i="2"/>
  <c r="C92" i="2"/>
  <c r="V91" i="2"/>
  <c r="E91" i="2"/>
  <c r="C91" i="2"/>
  <c r="V90" i="2"/>
  <c r="E90" i="2"/>
  <c r="C90" i="2"/>
  <c r="V89" i="2"/>
  <c r="E89" i="2"/>
  <c r="C89" i="2"/>
  <c r="V88" i="2"/>
  <c r="E88" i="2"/>
  <c r="C88" i="2"/>
  <c r="V87" i="2"/>
  <c r="E87" i="2"/>
  <c r="C87" i="2"/>
  <c r="V86" i="2"/>
  <c r="E86" i="2"/>
  <c r="C86" i="2"/>
  <c r="V85" i="2"/>
  <c r="E85" i="2"/>
  <c r="C85" i="2"/>
  <c r="V84" i="2"/>
  <c r="E84" i="2"/>
  <c r="C84" i="2"/>
  <c r="V83" i="2"/>
  <c r="E83" i="2"/>
  <c r="C83" i="2"/>
  <c r="V82" i="2"/>
  <c r="E82" i="2"/>
  <c r="C82" i="2"/>
  <c r="V81" i="2"/>
  <c r="E81" i="2"/>
  <c r="C81" i="2"/>
  <c r="V80" i="2"/>
  <c r="E80" i="2"/>
  <c r="C80" i="2"/>
  <c r="V79" i="2"/>
  <c r="E79" i="2"/>
  <c r="C79" i="2"/>
  <c r="V78" i="2"/>
  <c r="E78" i="2"/>
  <c r="C78" i="2"/>
  <c r="V77" i="2"/>
  <c r="E77" i="2"/>
  <c r="C77" i="2"/>
  <c r="V76" i="2"/>
  <c r="E76" i="2"/>
  <c r="C76" i="2"/>
  <c r="V75" i="2"/>
  <c r="E75" i="2"/>
  <c r="C75" i="2"/>
  <c r="V74" i="2"/>
  <c r="E74" i="2"/>
  <c r="C74" i="2"/>
  <c r="V73" i="2"/>
  <c r="E73" i="2"/>
  <c r="C73" i="2"/>
  <c r="V72" i="2"/>
  <c r="E72" i="2"/>
  <c r="C72" i="2"/>
  <c r="V71" i="2"/>
  <c r="E71" i="2"/>
  <c r="C71" i="2"/>
  <c r="V70" i="2"/>
  <c r="E70" i="2"/>
  <c r="C70" i="2"/>
  <c r="V69" i="2"/>
  <c r="E69" i="2"/>
  <c r="C69" i="2"/>
  <c r="V68" i="2"/>
  <c r="E68" i="2"/>
  <c r="C68" i="2"/>
  <c r="V67" i="2"/>
  <c r="E67" i="2"/>
  <c r="C67" i="2"/>
  <c r="V66" i="2"/>
  <c r="E66" i="2"/>
  <c r="C66" i="2"/>
  <c r="V65" i="2"/>
  <c r="E65" i="2"/>
  <c r="C65" i="2"/>
  <c r="V64" i="2"/>
  <c r="E64" i="2"/>
  <c r="C64" i="2"/>
  <c r="V63" i="2"/>
  <c r="E63" i="2"/>
  <c r="C63" i="2"/>
  <c r="V62" i="2"/>
  <c r="E62" i="2"/>
  <c r="C62" i="2"/>
  <c r="V61" i="2"/>
  <c r="E61" i="2"/>
  <c r="C61" i="2"/>
  <c r="V60" i="2"/>
  <c r="E60" i="2"/>
  <c r="C60" i="2"/>
  <c r="V59" i="2"/>
  <c r="E59" i="2"/>
  <c r="C59" i="2"/>
  <c r="V58" i="2"/>
  <c r="E58" i="2"/>
  <c r="C58" i="2"/>
  <c r="V57" i="2"/>
  <c r="E57" i="2"/>
  <c r="C57" i="2"/>
  <c r="V56" i="2"/>
  <c r="E56" i="2"/>
  <c r="C56" i="2"/>
  <c r="V55" i="2"/>
  <c r="E55" i="2"/>
  <c r="C55" i="2"/>
  <c r="V54" i="2"/>
  <c r="E54" i="2"/>
  <c r="C54" i="2"/>
  <c r="V53" i="2"/>
  <c r="E53" i="2"/>
  <c r="C53" i="2"/>
  <c r="V52" i="2"/>
  <c r="E52" i="2"/>
  <c r="C52" i="2"/>
  <c r="V51" i="2"/>
  <c r="E51" i="2"/>
  <c r="C51" i="2"/>
  <c r="V50" i="2"/>
  <c r="E50" i="2"/>
  <c r="C50" i="2"/>
  <c r="V49" i="2"/>
  <c r="E49" i="2"/>
  <c r="C49" i="2"/>
  <c r="V48" i="2"/>
  <c r="E48" i="2"/>
  <c r="C48" i="2"/>
  <c r="V47" i="2"/>
  <c r="E47" i="2"/>
  <c r="C47" i="2"/>
  <c r="V46" i="2"/>
  <c r="E46" i="2"/>
  <c r="C46" i="2"/>
  <c r="V45" i="2"/>
  <c r="E45" i="2"/>
  <c r="C45" i="2"/>
  <c r="V44" i="2"/>
  <c r="E44" i="2"/>
  <c r="C44" i="2"/>
  <c r="V43" i="2"/>
  <c r="E43" i="2"/>
  <c r="C43" i="2"/>
  <c r="V42" i="2"/>
  <c r="E42" i="2"/>
  <c r="C42" i="2"/>
  <c r="V41" i="2"/>
  <c r="E41" i="2"/>
  <c r="C41" i="2"/>
  <c r="V40" i="2"/>
  <c r="E40" i="2"/>
  <c r="C40" i="2"/>
  <c r="V39" i="2"/>
  <c r="E39" i="2"/>
  <c r="C39" i="2"/>
  <c r="V38" i="2"/>
  <c r="E38" i="2"/>
  <c r="C38" i="2"/>
  <c r="V37" i="2"/>
  <c r="E37" i="2"/>
  <c r="C37" i="2"/>
  <c r="V36" i="2"/>
  <c r="E36" i="2"/>
  <c r="C36" i="2"/>
  <c r="V35" i="2"/>
  <c r="E35" i="2"/>
  <c r="C35" i="2"/>
  <c r="V34" i="2"/>
  <c r="E34" i="2"/>
  <c r="C34" i="2"/>
  <c r="V33" i="2"/>
  <c r="E33" i="2"/>
  <c r="C33" i="2"/>
  <c r="V32" i="2"/>
  <c r="E32" i="2"/>
  <c r="C32" i="2"/>
  <c r="V31" i="2"/>
  <c r="E31" i="2"/>
  <c r="C31" i="2"/>
  <c r="V30" i="2"/>
  <c r="E30" i="2"/>
  <c r="C30" i="2"/>
  <c r="V29" i="2"/>
  <c r="E29" i="2"/>
  <c r="C29" i="2"/>
  <c r="V28" i="2"/>
  <c r="E28" i="2"/>
  <c r="C28" i="2"/>
  <c r="V27" i="2"/>
  <c r="E27" i="2"/>
  <c r="C27" i="2"/>
  <c r="V26" i="2"/>
  <c r="E26" i="2"/>
  <c r="C26" i="2"/>
  <c r="V25" i="2"/>
  <c r="E25" i="2"/>
  <c r="C25" i="2"/>
  <c r="V24" i="2"/>
  <c r="E24" i="2"/>
  <c r="C24" i="2"/>
  <c r="V23" i="2"/>
  <c r="E23" i="2"/>
  <c r="C23" i="2"/>
  <c r="V22" i="2"/>
  <c r="E22" i="2"/>
  <c r="C22" i="2"/>
  <c r="V21" i="2"/>
  <c r="E21" i="2"/>
  <c r="C21" i="2"/>
  <c r="V20" i="2"/>
  <c r="E20" i="2"/>
  <c r="C20" i="2"/>
  <c r="V19" i="2"/>
  <c r="E19" i="2"/>
  <c r="C19" i="2"/>
  <c r="V18" i="2"/>
  <c r="E18" i="2"/>
  <c r="C18" i="2"/>
  <c r="V17" i="2"/>
  <c r="E17" i="2"/>
  <c r="C17" i="2"/>
  <c r="V16" i="2"/>
  <c r="E16" i="2"/>
  <c r="C16" i="2"/>
  <c r="V15" i="2"/>
  <c r="E15" i="2"/>
  <c r="C15" i="2"/>
  <c r="V14" i="2"/>
  <c r="E14" i="2"/>
  <c r="C14" i="2"/>
  <c r="V13" i="2"/>
  <c r="V12" i="2"/>
  <c r="V11" i="2"/>
  <c r="E11" i="2"/>
  <c r="E12" i="2" s="1"/>
  <c r="C11" i="2"/>
  <c r="C13" i="2" s="1"/>
  <c r="V10" i="2"/>
  <c r="V9" i="2"/>
  <c r="E9" i="2"/>
  <c r="E10" i="2" s="1"/>
  <c r="C9" i="2"/>
  <c r="C10" i="2" s="1"/>
  <c r="V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V7" i="2"/>
  <c r="E7" i="2"/>
  <c r="E8" i="2" s="1"/>
  <c r="C7" i="2"/>
  <c r="M70" i="1" l="1"/>
  <c r="K70" i="1" s="1"/>
  <c r="S9" i="2"/>
  <c r="S8" i="2" s="1"/>
  <c r="F76" i="5"/>
  <c r="F2" i="5"/>
  <c r="F4" i="5"/>
  <c r="G38" i="19"/>
  <c r="I38" i="19" s="1"/>
  <c r="G39" i="19"/>
  <c r="K39" i="19" s="1"/>
  <c r="G41" i="19"/>
  <c r="I41" i="19" s="1"/>
  <c r="G91" i="19"/>
  <c r="G93" i="19"/>
  <c r="M93" i="19" s="1"/>
  <c r="G94" i="19"/>
  <c r="K94" i="19" s="1"/>
  <c r="G99" i="19"/>
  <c r="M99" i="19" s="1"/>
  <c r="G106" i="19"/>
  <c r="G142" i="19"/>
  <c r="K142" i="19" s="1"/>
  <c r="G17" i="2"/>
  <c r="M17" i="2" s="1"/>
  <c r="G81" i="2"/>
  <c r="G22" i="21"/>
  <c r="I22" i="21" s="1"/>
  <c r="G23" i="21"/>
  <c r="K23" i="21" s="1"/>
  <c r="G24" i="21"/>
  <c r="K24" i="21" s="1"/>
  <c r="G25" i="21"/>
  <c r="I25" i="21" s="1"/>
  <c r="G28" i="21"/>
  <c r="G33" i="21"/>
  <c r="I33" i="21" s="1"/>
  <c r="G36" i="21"/>
  <c r="K36" i="21" s="1"/>
  <c r="G37" i="21"/>
  <c r="I37" i="21" s="1"/>
  <c r="G41" i="21"/>
  <c r="M41" i="21" s="1"/>
  <c r="G48" i="21"/>
  <c r="K48" i="21" s="1"/>
  <c r="G61" i="21"/>
  <c r="I61" i="21" s="1"/>
  <c r="G64" i="21"/>
  <c r="K64" i="21" s="1"/>
  <c r="G70" i="21"/>
  <c r="G71" i="21"/>
  <c r="M71" i="21" s="1"/>
  <c r="G72" i="21"/>
  <c r="I72" i="21" s="1"/>
  <c r="G73" i="21"/>
  <c r="I73" i="21" s="1"/>
  <c r="G98" i="21"/>
  <c r="K98" i="21" s="1"/>
  <c r="G99" i="21"/>
  <c r="K99" i="21" s="1"/>
  <c r="G100" i="21"/>
  <c r="K100" i="21" s="1"/>
  <c r="G101" i="21"/>
  <c r="M101" i="21" s="1"/>
  <c r="G104" i="21"/>
  <c r="K104" i="21" s="1"/>
  <c r="G130" i="21"/>
  <c r="I130" i="21" s="1"/>
  <c r="G131" i="21"/>
  <c r="M131" i="21" s="1"/>
  <c r="G133" i="21"/>
  <c r="M133" i="21" s="1"/>
  <c r="G137" i="21"/>
  <c r="M137" i="21" s="1"/>
  <c r="G138" i="21"/>
  <c r="M138" i="21" s="1"/>
  <c r="G139" i="21"/>
  <c r="K139" i="21" s="1"/>
  <c r="G141" i="21"/>
  <c r="M141" i="21" s="1"/>
  <c r="G73" i="2"/>
  <c r="G87" i="2"/>
  <c r="K87" i="2" s="1"/>
  <c r="G145" i="2"/>
  <c r="M145" i="2" s="1"/>
  <c r="G68" i="15"/>
  <c r="M68" i="15" s="1"/>
  <c r="G124" i="15"/>
  <c r="G127" i="15"/>
  <c r="K127" i="15" s="1"/>
  <c r="G128" i="15"/>
  <c r="M128" i="15" s="1"/>
  <c r="G143" i="15"/>
  <c r="K143" i="15" s="1"/>
  <c r="G146" i="15"/>
  <c r="M146" i="15" s="1"/>
  <c r="G147" i="15"/>
  <c r="I147" i="15" s="1"/>
  <c r="G148" i="15"/>
  <c r="I148" i="15" s="1"/>
  <c r="G129" i="17"/>
  <c r="M129" i="17" s="1"/>
  <c r="G21" i="21"/>
  <c r="G123" i="15"/>
  <c r="I123" i="15" s="1"/>
  <c r="G22" i="19"/>
  <c r="K22" i="19" s="1"/>
  <c r="G26" i="19"/>
  <c r="K26" i="19" s="1"/>
  <c r="G64" i="17"/>
  <c r="G73" i="17"/>
  <c r="M73" i="17" s="1"/>
  <c r="G77" i="17"/>
  <c r="I77" i="17" s="1"/>
  <c r="G66" i="19"/>
  <c r="K66" i="19" s="1"/>
  <c r="G70" i="19"/>
  <c r="I70" i="19" s="1"/>
  <c r="G90" i="19"/>
  <c r="K90" i="19" s="1"/>
  <c r="G127" i="19"/>
  <c r="I127" i="19" s="1"/>
  <c r="G97" i="21"/>
  <c r="M97" i="21" s="1"/>
  <c r="G12" i="17"/>
  <c r="G29" i="17"/>
  <c r="M29" i="17" s="1"/>
  <c r="G37" i="17"/>
  <c r="M37" i="17" s="1"/>
  <c r="G39" i="17"/>
  <c r="M39" i="17" s="1"/>
  <c r="G41" i="17"/>
  <c r="G13" i="17"/>
  <c r="M13" i="17" s="1"/>
  <c r="G25" i="17"/>
  <c r="M25" i="17" s="1"/>
  <c r="G31" i="17"/>
  <c r="K31" i="17" s="1"/>
  <c r="G34" i="17"/>
  <c r="M34" i="17" s="1"/>
  <c r="G70" i="15"/>
  <c r="M70" i="15" s="1"/>
  <c r="G72" i="15"/>
  <c r="K72" i="15" s="1"/>
  <c r="G80" i="15"/>
  <c r="M80" i="15" s="1"/>
  <c r="G83" i="15"/>
  <c r="G100" i="15"/>
  <c r="I100" i="15" s="1"/>
  <c r="G104" i="15"/>
  <c r="M104" i="15" s="1"/>
  <c r="G130" i="17"/>
  <c r="K130" i="17" s="1"/>
  <c r="G132" i="17"/>
  <c r="G133" i="17"/>
  <c r="M133" i="17" s="1"/>
  <c r="G134" i="17"/>
  <c r="M134" i="17" s="1"/>
  <c r="G135" i="17"/>
  <c r="M135" i="17" s="1"/>
  <c r="G138" i="17"/>
  <c r="G143" i="19"/>
  <c r="K143" i="19" s="1"/>
  <c r="G144" i="19"/>
  <c r="M144" i="19" s="1"/>
  <c r="G146" i="19"/>
  <c r="K146" i="19" s="1"/>
  <c r="G150" i="19"/>
  <c r="K150" i="19" s="1"/>
  <c r="G154" i="19"/>
  <c r="K154" i="19" s="1"/>
  <c r="G20" i="2"/>
  <c r="M20" i="2" s="1"/>
  <c r="G34" i="2"/>
  <c r="K34" i="2" s="1"/>
  <c r="G36" i="2"/>
  <c r="G18" i="2"/>
  <c r="M18" i="2" s="1"/>
  <c r="G37" i="2"/>
  <c r="G55" i="2"/>
  <c r="G146" i="2"/>
  <c r="M146" i="2" s="1"/>
  <c r="G148" i="2"/>
  <c r="M148" i="2" s="1"/>
  <c r="G149" i="2"/>
  <c r="G153" i="2"/>
  <c r="M153" i="2" s="1"/>
  <c r="G7" i="15"/>
  <c r="M7" i="15" s="1"/>
  <c r="G21" i="15"/>
  <c r="M21" i="15" s="1"/>
  <c r="G23" i="15"/>
  <c r="I23" i="15" s="1"/>
  <c r="G29" i="15"/>
  <c r="G31" i="15"/>
  <c r="M31" i="15" s="1"/>
  <c r="G37" i="15"/>
  <c r="I37" i="15" s="1"/>
  <c r="G39" i="15"/>
  <c r="K39" i="15" s="1"/>
  <c r="G53" i="15"/>
  <c r="I53" i="15" s="1"/>
  <c r="G55" i="15"/>
  <c r="M55" i="15" s="1"/>
  <c r="G139" i="17"/>
  <c r="K139" i="17" s="1"/>
  <c r="G144" i="17"/>
  <c r="M144" i="17" s="1"/>
  <c r="G145" i="17"/>
  <c r="I145" i="17" s="1"/>
  <c r="G148" i="17"/>
  <c r="M148" i="17" s="1"/>
  <c r="G10" i="19"/>
  <c r="M10" i="19" s="1"/>
  <c r="G42" i="19"/>
  <c r="M42" i="19" s="1"/>
  <c r="G47" i="19"/>
  <c r="M47" i="19" s="1"/>
  <c r="G54" i="19"/>
  <c r="I54" i="19" s="1"/>
  <c r="G71" i="19"/>
  <c r="I71" i="19" s="1"/>
  <c r="G73" i="19"/>
  <c r="I73" i="19" s="1"/>
  <c r="G75" i="19"/>
  <c r="I75" i="19" s="1"/>
  <c r="G77" i="19"/>
  <c r="I77" i="19" s="1"/>
  <c r="G78" i="19"/>
  <c r="M78" i="19" s="1"/>
  <c r="G82" i="19"/>
  <c r="M82" i="19" s="1"/>
  <c r="G155" i="19"/>
  <c r="I155" i="19" s="1"/>
  <c r="G156" i="19"/>
  <c r="I156" i="19" s="1"/>
  <c r="G74" i="21"/>
  <c r="M74" i="21" s="1"/>
  <c r="G75" i="21"/>
  <c r="M75" i="21" s="1"/>
  <c r="G76" i="21"/>
  <c r="K76" i="21" s="1"/>
  <c r="G77" i="21"/>
  <c r="I77" i="21" s="1"/>
  <c r="G92" i="21"/>
  <c r="M92" i="21" s="1"/>
  <c r="G129" i="21"/>
  <c r="M129" i="21" s="1"/>
  <c r="G21" i="2"/>
  <c r="M21" i="2" s="1"/>
  <c r="G24" i="2"/>
  <c r="M24" i="2" s="1"/>
  <c r="G38" i="2"/>
  <c r="M38" i="2" s="1"/>
  <c r="G15" i="2"/>
  <c r="G91" i="15"/>
  <c r="I91" i="15" s="1"/>
  <c r="G98" i="15"/>
  <c r="K98" i="15" s="1"/>
  <c r="G99" i="15"/>
  <c r="M99" i="15" s="1"/>
  <c r="G59" i="2"/>
  <c r="G61" i="2"/>
  <c r="K61" i="2" s="1"/>
  <c r="G63" i="2"/>
  <c r="K63" i="2" s="1"/>
  <c r="G67" i="2"/>
  <c r="I67" i="2" s="1"/>
  <c r="G69" i="2"/>
  <c r="G71" i="2"/>
  <c r="K71" i="2" s="1"/>
  <c r="G95" i="2"/>
  <c r="K95" i="2" s="1"/>
  <c r="G103" i="2"/>
  <c r="K103" i="2" s="1"/>
  <c r="G107" i="2"/>
  <c r="I107" i="2" s="1"/>
  <c r="G113" i="2"/>
  <c r="M113" i="2" s="1"/>
  <c r="G135" i="2"/>
  <c r="I135" i="2" s="1"/>
  <c r="G139" i="2"/>
  <c r="M139" i="2" s="1"/>
  <c r="G141" i="2"/>
  <c r="G42" i="17"/>
  <c r="K42" i="17" s="1"/>
  <c r="G46" i="17"/>
  <c r="M46" i="17" s="1"/>
  <c r="G49" i="17"/>
  <c r="I49" i="17" s="1"/>
  <c r="G51" i="17"/>
  <c r="K51" i="17" s="1"/>
  <c r="G53" i="17"/>
  <c r="K53" i="17" s="1"/>
  <c r="G78" i="17"/>
  <c r="M78" i="17" s="1"/>
  <c r="G81" i="17"/>
  <c r="I81" i="17" s="1"/>
  <c r="G83" i="17"/>
  <c r="K83" i="17" s="1"/>
  <c r="G86" i="17"/>
  <c r="M86" i="17" s="1"/>
  <c r="G89" i="17"/>
  <c r="M89" i="17" s="1"/>
  <c r="G93" i="17"/>
  <c r="K93" i="17" s="1"/>
  <c r="G95" i="17"/>
  <c r="K95" i="17" s="1"/>
  <c r="G98" i="17"/>
  <c r="M98" i="17" s="1"/>
  <c r="G101" i="17"/>
  <c r="K101" i="17" s="1"/>
  <c r="G103" i="17"/>
  <c r="K103" i="17" s="1"/>
  <c r="G105" i="17"/>
  <c r="M105" i="17" s="1"/>
  <c r="G118" i="17"/>
  <c r="M118" i="17" s="1"/>
  <c r="G122" i="17"/>
  <c r="M122" i="17" s="1"/>
  <c r="G123" i="17"/>
  <c r="K123" i="17" s="1"/>
  <c r="G125" i="17"/>
  <c r="M125" i="17" s="1"/>
  <c r="G14" i="19"/>
  <c r="I14" i="19" s="1"/>
  <c r="G27" i="19"/>
  <c r="K27" i="19" s="1"/>
  <c r="G29" i="19"/>
  <c r="I29" i="19" s="1"/>
  <c r="G30" i="19"/>
  <c r="I30" i="19" s="1"/>
  <c r="G32" i="19"/>
  <c r="K32" i="19" s="1"/>
  <c r="G107" i="19"/>
  <c r="I107" i="19" s="1"/>
  <c r="G110" i="19"/>
  <c r="G114" i="19"/>
  <c r="M114" i="19" s="1"/>
  <c r="G117" i="19"/>
  <c r="M117" i="19" s="1"/>
  <c r="G122" i="19"/>
  <c r="I122" i="19" s="1"/>
  <c r="G131" i="19"/>
  <c r="M131" i="19" s="1"/>
  <c r="G134" i="19"/>
  <c r="I134" i="19" s="1"/>
  <c r="G138" i="19"/>
  <c r="I138" i="19" s="1"/>
  <c r="G11" i="21"/>
  <c r="M11" i="21" s="1"/>
  <c r="G12" i="21"/>
  <c r="G16" i="21"/>
  <c r="K16" i="21" s="1"/>
  <c r="G17" i="21"/>
  <c r="I17" i="21" s="1"/>
  <c r="G57" i="21"/>
  <c r="I57" i="21" s="1"/>
  <c r="G60" i="21"/>
  <c r="G27" i="2"/>
  <c r="M27" i="2" s="1"/>
  <c r="G28" i="2"/>
  <c r="K28" i="2" s="1"/>
  <c r="G31" i="2"/>
  <c r="G33" i="2"/>
  <c r="M33" i="2" s="1"/>
  <c r="G49" i="2"/>
  <c r="I49" i="2" s="1"/>
  <c r="G51" i="2"/>
  <c r="K51" i="2" s="1"/>
  <c r="G89" i="2"/>
  <c r="G90" i="2"/>
  <c r="M90" i="2" s="1"/>
  <c r="G114" i="2"/>
  <c r="K114" i="2" s="1"/>
  <c r="G116" i="2"/>
  <c r="K116" i="2" s="1"/>
  <c r="G117" i="2"/>
  <c r="K117" i="2" s="1"/>
  <c r="G121" i="2"/>
  <c r="M121" i="2" s="1"/>
  <c r="G126" i="2"/>
  <c r="I126" i="2" s="1"/>
  <c r="G128" i="2"/>
  <c r="M128" i="2" s="1"/>
  <c r="G129" i="2"/>
  <c r="I129" i="2" s="1"/>
  <c r="G84" i="15"/>
  <c r="M84" i="15" s="1"/>
  <c r="G88" i="15"/>
  <c r="M88" i="15" s="1"/>
  <c r="G107" i="15"/>
  <c r="M107" i="15" s="1"/>
  <c r="G110" i="15"/>
  <c r="G112" i="15"/>
  <c r="M112" i="15" s="1"/>
  <c r="G116" i="15"/>
  <c r="I116" i="15" s="1"/>
  <c r="G122" i="15"/>
  <c r="G54" i="17"/>
  <c r="K54" i="17" s="1"/>
  <c r="G57" i="17"/>
  <c r="I57" i="17" s="1"/>
  <c r="G65" i="17"/>
  <c r="K65" i="17" s="1"/>
  <c r="G109" i="17"/>
  <c r="I109" i="17" s="1"/>
  <c r="G116" i="17"/>
  <c r="I116" i="17" s="1"/>
  <c r="G117" i="17"/>
  <c r="K117" i="17" s="1"/>
  <c r="G9" i="19"/>
  <c r="K9" i="19" s="1"/>
  <c r="G15" i="19"/>
  <c r="M15" i="19" s="1"/>
  <c r="G17" i="19"/>
  <c r="G18" i="19"/>
  <c r="I18" i="19" s="1"/>
  <c r="G55" i="19"/>
  <c r="K55" i="19" s="1"/>
  <c r="G57" i="19"/>
  <c r="I57" i="19" s="1"/>
  <c r="G59" i="19"/>
  <c r="I59" i="19" s="1"/>
  <c r="G61" i="19"/>
  <c r="M61" i="19" s="1"/>
  <c r="G62" i="19"/>
  <c r="M62" i="19" s="1"/>
  <c r="G68" i="19"/>
  <c r="M68" i="19" s="1"/>
  <c r="G69" i="19"/>
  <c r="I69" i="19" s="1"/>
  <c r="G123" i="19"/>
  <c r="K123" i="19" s="1"/>
  <c r="G137" i="19"/>
  <c r="I137" i="19" s="1"/>
  <c r="G53" i="21"/>
  <c r="I53" i="21" s="1"/>
  <c r="G58" i="21"/>
  <c r="M58" i="21" s="1"/>
  <c r="G59" i="21"/>
  <c r="M59" i="21" s="1"/>
  <c r="G69" i="21"/>
  <c r="I69" i="21" s="1"/>
  <c r="G105" i="21"/>
  <c r="M105" i="21" s="1"/>
  <c r="G108" i="21"/>
  <c r="M108" i="21" s="1"/>
  <c r="G109" i="21"/>
  <c r="M109" i="21" s="1"/>
  <c r="G113" i="21"/>
  <c r="M113" i="21" s="1"/>
  <c r="G120" i="21"/>
  <c r="K120" i="21" s="1"/>
  <c r="G125" i="21"/>
  <c r="G128" i="21"/>
  <c r="I128" i="21" s="1"/>
  <c r="G153" i="21"/>
  <c r="M153" i="21" s="1"/>
  <c r="G135" i="15"/>
  <c r="K135" i="15" s="1"/>
  <c r="G138" i="15"/>
  <c r="G139" i="15"/>
  <c r="I139" i="15" s="1"/>
  <c r="G142" i="15"/>
  <c r="I142" i="15" s="1"/>
  <c r="G20" i="17"/>
  <c r="I20" i="17" s="1"/>
  <c r="G21" i="17"/>
  <c r="K21" i="17" s="1"/>
  <c r="G24" i="17"/>
  <c r="I24" i="17" s="1"/>
  <c r="G84" i="21"/>
  <c r="M84" i="21" s="1"/>
  <c r="G145" i="21"/>
  <c r="K145" i="21" s="1"/>
  <c r="G57" i="2"/>
  <c r="M57" i="2" s="1"/>
  <c r="G65" i="2"/>
  <c r="K65" i="2" s="1"/>
  <c r="G75" i="2"/>
  <c r="M75" i="2" s="1"/>
  <c r="G77" i="2"/>
  <c r="G79" i="2"/>
  <c r="I79" i="2" s="1"/>
  <c r="G83" i="2"/>
  <c r="M83" i="2" s="1"/>
  <c r="G85" i="2"/>
  <c r="I85" i="2" s="1"/>
  <c r="G15" i="15"/>
  <c r="K15" i="15" s="1"/>
  <c r="G40" i="15"/>
  <c r="M40" i="15" s="1"/>
  <c r="G42" i="15"/>
  <c r="I42" i="15" s="1"/>
  <c r="G43" i="15"/>
  <c r="M43" i="15" s="1"/>
  <c r="G47" i="15"/>
  <c r="I47" i="15" s="1"/>
  <c r="G79" i="15"/>
  <c r="M79" i="15" s="1"/>
  <c r="G151" i="15"/>
  <c r="M151" i="15" s="1"/>
  <c r="G121" i="19"/>
  <c r="M121" i="19" s="1"/>
  <c r="G32" i="21"/>
  <c r="I32" i="21" s="1"/>
  <c r="G44" i="21"/>
  <c r="I44" i="21" s="1"/>
  <c r="E12" i="15"/>
  <c r="G12" i="15" s="1"/>
  <c r="G9" i="2"/>
  <c r="M9" i="2" s="1"/>
  <c r="G16" i="2"/>
  <c r="G23" i="2"/>
  <c r="I23" i="2" s="1"/>
  <c r="G39" i="2"/>
  <c r="I39" i="2" s="1"/>
  <c r="G41" i="2"/>
  <c r="I41" i="2" s="1"/>
  <c r="G42" i="2"/>
  <c r="I42" i="2" s="1"/>
  <c r="G43" i="2"/>
  <c r="I43" i="2" s="1"/>
  <c r="G46" i="2"/>
  <c r="I46" i="2" s="1"/>
  <c r="G66" i="2"/>
  <c r="K66" i="2" s="1"/>
  <c r="G82" i="2"/>
  <c r="G130" i="2"/>
  <c r="K130" i="2" s="1"/>
  <c r="G132" i="2"/>
  <c r="M132" i="2" s="1"/>
  <c r="G133" i="2"/>
  <c r="M133" i="2" s="1"/>
  <c r="G137" i="2"/>
  <c r="I137" i="2" s="1"/>
  <c r="G142" i="2"/>
  <c r="I142" i="2" s="1"/>
  <c r="G144" i="2"/>
  <c r="I144" i="2" s="1"/>
  <c r="G151" i="2"/>
  <c r="I151" i="2" s="1"/>
  <c r="G155" i="2"/>
  <c r="M155" i="2" s="1"/>
  <c r="E8" i="15"/>
  <c r="G8" i="15" s="1"/>
  <c r="M8" i="15" s="1"/>
  <c r="G48" i="15"/>
  <c r="K48" i="15" s="1"/>
  <c r="G50" i="15"/>
  <c r="I50" i="15" s="1"/>
  <c r="G51" i="15"/>
  <c r="M51" i="15" s="1"/>
  <c r="G56" i="15"/>
  <c r="G58" i="15"/>
  <c r="I58" i="15" s="1"/>
  <c r="G59" i="15"/>
  <c r="K59" i="15" s="1"/>
  <c r="G60" i="15"/>
  <c r="K60" i="15" s="1"/>
  <c r="G63" i="15"/>
  <c r="I63" i="15" s="1"/>
  <c r="G64" i="15"/>
  <c r="I64" i="15" s="1"/>
  <c r="G65" i="15"/>
  <c r="M65" i="15" s="1"/>
  <c r="G66" i="15"/>
  <c r="M66" i="15" s="1"/>
  <c r="G71" i="15"/>
  <c r="K71" i="15" s="1"/>
  <c r="G92" i="15"/>
  <c r="M92" i="15" s="1"/>
  <c r="G95" i="15"/>
  <c r="M95" i="15" s="1"/>
  <c r="G131" i="15"/>
  <c r="M131" i="15" s="1"/>
  <c r="G132" i="15"/>
  <c r="I132" i="15" s="1"/>
  <c r="G34" i="19"/>
  <c r="K34" i="19" s="1"/>
  <c r="G25" i="2"/>
  <c r="I25" i="2" s="1"/>
  <c r="G29" i="2"/>
  <c r="K29" i="2" s="1"/>
  <c r="G32" i="2"/>
  <c r="M32" i="2" s="1"/>
  <c r="G58" i="2"/>
  <c r="K58" i="2" s="1"/>
  <c r="G74" i="2"/>
  <c r="K74" i="2" s="1"/>
  <c r="G92" i="2"/>
  <c r="M92" i="2" s="1"/>
  <c r="G93" i="2"/>
  <c r="I93" i="2" s="1"/>
  <c r="G97" i="2"/>
  <c r="M97" i="2" s="1"/>
  <c r="G101" i="2"/>
  <c r="M101" i="2" s="1"/>
  <c r="G105" i="2"/>
  <c r="I105" i="2" s="1"/>
  <c r="G109" i="2"/>
  <c r="K109" i="2" s="1"/>
  <c r="G110" i="2"/>
  <c r="M110" i="2" s="1"/>
  <c r="G112" i="2"/>
  <c r="I112" i="2" s="1"/>
  <c r="G119" i="2"/>
  <c r="G123" i="2"/>
  <c r="I123" i="2" s="1"/>
  <c r="G125" i="2"/>
  <c r="M125" i="2" s="1"/>
  <c r="G9" i="15"/>
  <c r="M9" i="15" s="1"/>
  <c r="G10" i="15"/>
  <c r="G16" i="15"/>
  <c r="M16" i="15" s="1"/>
  <c r="G18" i="15"/>
  <c r="I18" i="15" s="1"/>
  <c r="G19" i="15"/>
  <c r="G24" i="15"/>
  <c r="K24" i="15" s="1"/>
  <c r="G26" i="15"/>
  <c r="I26" i="15" s="1"/>
  <c r="G27" i="15"/>
  <c r="M27" i="15" s="1"/>
  <c r="G32" i="15"/>
  <c r="G34" i="15"/>
  <c r="K34" i="15" s="1"/>
  <c r="G35" i="15"/>
  <c r="M35" i="15" s="1"/>
  <c r="G45" i="15"/>
  <c r="I45" i="15" s="1"/>
  <c r="G87" i="15"/>
  <c r="M87" i="15" s="1"/>
  <c r="G90" i="15"/>
  <c r="K90" i="15" s="1"/>
  <c r="G108" i="15"/>
  <c r="K108" i="15" s="1"/>
  <c r="G119" i="15"/>
  <c r="M119" i="15" s="1"/>
  <c r="G150" i="15"/>
  <c r="I150" i="15" s="1"/>
  <c r="G152" i="15"/>
  <c r="M152" i="15" s="1"/>
  <c r="G155" i="15"/>
  <c r="I155" i="15" s="1"/>
  <c r="G111" i="15"/>
  <c r="M111" i="15" s="1"/>
  <c r="G115" i="15"/>
  <c r="I115" i="15" s="1"/>
  <c r="G136" i="15"/>
  <c r="M136" i="15" s="1"/>
  <c r="G156" i="15"/>
  <c r="K156" i="15" s="1"/>
  <c r="G14" i="17"/>
  <c r="M14" i="17" s="1"/>
  <c r="G17" i="17"/>
  <c r="K17" i="17" s="1"/>
  <c r="G19" i="17"/>
  <c r="K19" i="17" s="1"/>
  <c r="G22" i="17"/>
  <c r="M22" i="17" s="1"/>
  <c r="G28" i="17"/>
  <c r="K28" i="17" s="1"/>
  <c r="G32" i="17"/>
  <c r="M32" i="17" s="1"/>
  <c r="G33" i="17"/>
  <c r="I33" i="17" s="1"/>
  <c r="G61" i="17"/>
  <c r="I61" i="17" s="1"/>
  <c r="G63" i="17"/>
  <c r="G106" i="17"/>
  <c r="K106" i="17" s="1"/>
  <c r="G110" i="17"/>
  <c r="I110" i="17" s="1"/>
  <c r="G113" i="17"/>
  <c r="M113" i="17" s="1"/>
  <c r="G115" i="17"/>
  <c r="G120" i="17"/>
  <c r="I120" i="17" s="1"/>
  <c r="G121" i="17"/>
  <c r="I121" i="17" s="1"/>
  <c r="G128" i="17"/>
  <c r="K128" i="17" s="1"/>
  <c r="G147" i="17"/>
  <c r="I147" i="17" s="1"/>
  <c r="G19" i="19"/>
  <c r="M19" i="19" s="1"/>
  <c r="G33" i="19"/>
  <c r="I33" i="19" s="1"/>
  <c r="G48" i="19"/>
  <c r="K48" i="19" s="1"/>
  <c r="G63" i="19"/>
  <c r="K63" i="19" s="1"/>
  <c r="G79" i="19"/>
  <c r="I79" i="19" s="1"/>
  <c r="G81" i="19"/>
  <c r="K81" i="19" s="1"/>
  <c r="G100" i="19"/>
  <c r="K100" i="19" s="1"/>
  <c r="G115" i="19"/>
  <c r="K115" i="19" s="1"/>
  <c r="G116" i="19"/>
  <c r="M116" i="19" s="1"/>
  <c r="G135" i="19"/>
  <c r="G8" i="21"/>
  <c r="K8" i="21" s="1"/>
  <c r="G26" i="21"/>
  <c r="K26" i="21" s="1"/>
  <c r="G27" i="21"/>
  <c r="M27" i="21" s="1"/>
  <c r="G38" i="21"/>
  <c r="M38" i="21" s="1"/>
  <c r="G39" i="21"/>
  <c r="M39" i="21" s="1"/>
  <c r="G40" i="21"/>
  <c r="I40" i="21" s="1"/>
  <c r="G49" i="21"/>
  <c r="I49" i="21" s="1"/>
  <c r="G52" i="21"/>
  <c r="I52" i="21" s="1"/>
  <c r="G78" i="21"/>
  <c r="M78" i="21" s="1"/>
  <c r="G79" i="21"/>
  <c r="I79" i="21" s="1"/>
  <c r="G80" i="21"/>
  <c r="K80" i="21" s="1"/>
  <c r="G81" i="21"/>
  <c r="I81" i="21" s="1"/>
  <c r="G89" i="21"/>
  <c r="I89" i="21" s="1"/>
  <c r="G114" i="21"/>
  <c r="M114" i="21" s="1"/>
  <c r="G115" i="21"/>
  <c r="K115" i="21" s="1"/>
  <c r="G116" i="21"/>
  <c r="M116" i="21" s="1"/>
  <c r="G117" i="21"/>
  <c r="M117" i="21" s="1"/>
  <c r="G146" i="21"/>
  <c r="M146" i="21" s="1"/>
  <c r="G149" i="21"/>
  <c r="K149" i="21" s="1"/>
  <c r="G150" i="21"/>
  <c r="M150" i="21" s="1"/>
  <c r="G155" i="21"/>
  <c r="K155" i="21" s="1"/>
  <c r="G156" i="21"/>
  <c r="I156" i="21" s="1"/>
  <c r="G75" i="15"/>
  <c r="G76" i="15"/>
  <c r="M76" i="15" s="1"/>
  <c r="G82" i="15"/>
  <c r="I82" i="15" s="1"/>
  <c r="G96" i="15"/>
  <c r="M96" i="15" s="1"/>
  <c r="G103" i="15"/>
  <c r="K103" i="15" s="1"/>
  <c r="G106" i="15"/>
  <c r="K106" i="15" s="1"/>
  <c r="G120" i="15"/>
  <c r="M120" i="15" s="1"/>
  <c r="G126" i="15"/>
  <c r="K126" i="15" s="1"/>
  <c r="G140" i="15"/>
  <c r="G144" i="15"/>
  <c r="M144" i="15" s="1"/>
  <c r="G10" i="17"/>
  <c r="M10" i="17" s="1"/>
  <c r="G45" i="17"/>
  <c r="K45" i="17" s="1"/>
  <c r="G52" i="17"/>
  <c r="M52" i="17" s="1"/>
  <c r="G66" i="17"/>
  <c r="M66" i="17" s="1"/>
  <c r="G69" i="17"/>
  <c r="M69" i="17" s="1"/>
  <c r="G71" i="17"/>
  <c r="I71" i="17" s="1"/>
  <c r="G74" i="17"/>
  <c r="K74" i="17" s="1"/>
  <c r="G84" i="17"/>
  <c r="M84" i="17" s="1"/>
  <c r="G85" i="17"/>
  <c r="M85" i="17" s="1"/>
  <c r="G88" i="17"/>
  <c r="G137" i="17"/>
  <c r="I137" i="17" s="1"/>
  <c r="G149" i="17"/>
  <c r="I149" i="17" s="1"/>
  <c r="G151" i="17"/>
  <c r="M151" i="17" s="1"/>
  <c r="G154" i="17"/>
  <c r="K154" i="17" s="1"/>
  <c r="G156" i="17"/>
  <c r="K156" i="17" s="1"/>
  <c r="G20" i="19"/>
  <c r="M20" i="19" s="1"/>
  <c r="G21" i="19"/>
  <c r="I21" i="19" s="1"/>
  <c r="G23" i="19"/>
  <c r="K23" i="19" s="1"/>
  <c r="G25" i="19"/>
  <c r="G35" i="19"/>
  <c r="M35" i="19" s="1"/>
  <c r="G49" i="19"/>
  <c r="G50" i="19"/>
  <c r="M50" i="19" s="1"/>
  <c r="G52" i="19"/>
  <c r="M52" i="19" s="1"/>
  <c r="G53" i="19"/>
  <c r="I53" i="19" s="1"/>
  <c r="G64" i="19"/>
  <c r="K64" i="19" s="1"/>
  <c r="G67" i="19"/>
  <c r="M67" i="19" s="1"/>
  <c r="G83" i="19"/>
  <c r="G86" i="19"/>
  <c r="M86" i="19" s="1"/>
  <c r="G87" i="19"/>
  <c r="I87" i="19" s="1"/>
  <c r="G89" i="19"/>
  <c r="I89" i="19" s="1"/>
  <c r="G101" i="19"/>
  <c r="K101" i="19" s="1"/>
  <c r="G102" i="19"/>
  <c r="I102" i="19" s="1"/>
  <c r="G104" i="19"/>
  <c r="M104" i="19" s="1"/>
  <c r="G105" i="19"/>
  <c r="I105" i="19" s="1"/>
  <c r="G118" i="19"/>
  <c r="M118" i="19" s="1"/>
  <c r="G119" i="19"/>
  <c r="K119" i="19" s="1"/>
  <c r="G126" i="19"/>
  <c r="I126" i="19" s="1"/>
  <c r="G139" i="19"/>
  <c r="I139" i="19" s="1"/>
  <c r="G140" i="19"/>
  <c r="M140" i="19" s="1"/>
  <c r="G149" i="19"/>
  <c r="I149" i="19" s="1"/>
  <c r="G153" i="19"/>
  <c r="M153" i="19" s="1"/>
  <c r="G29" i="21"/>
  <c r="I29" i="21" s="1"/>
  <c r="G42" i="21"/>
  <c r="M42" i="21" s="1"/>
  <c r="G43" i="21"/>
  <c r="I43" i="21" s="1"/>
  <c r="G54" i="21"/>
  <c r="K54" i="21" s="1"/>
  <c r="G55" i="21"/>
  <c r="I55" i="21" s="1"/>
  <c r="G56" i="21"/>
  <c r="M56" i="21" s="1"/>
  <c r="G65" i="21"/>
  <c r="I65" i="21" s="1"/>
  <c r="G68" i="21"/>
  <c r="K68" i="21" s="1"/>
  <c r="G93" i="21"/>
  <c r="K93" i="21" s="1"/>
  <c r="G96" i="21"/>
  <c r="G124" i="21"/>
  <c r="K124" i="21" s="1"/>
  <c r="G56" i="17"/>
  <c r="I56" i="17" s="1"/>
  <c r="G60" i="17"/>
  <c r="I60" i="17" s="1"/>
  <c r="G92" i="17"/>
  <c r="I92" i="17" s="1"/>
  <c r="G96" i="17"/>
  <c r="K96" i="17" s="1"/>
  <c r="G97" i="17"/>
  <c r="I97" i="17" s="1"/>
  <c r="G140" i="17"/>
  <c r="K140" i="17" s="1"/>
  <c r="G46" i="19"/>
  <c r="M46" i="19" s="1"/>
  <c r="G58" i="19"/>
  <c r="I58" i="19" s="1"/>
  <c r="G74" i="19"/>
  <c r="M74" i="19" s="1"/>
  <c r="G98" i="19"/>
  <c r="M98" i="19" s="1"/>
  <c r="G130" i="19"/>
  <c r="G136" i="21"/>
  <c r="M136" i="21" s="1"/>
  <c r="G56" i="2"/>
  <c r="G64" i="2"/>
  <c r="G72" i="2"/>
  <c r="G80" i="2"/>
  <c r="G88" i="2"/>
  <c r="G94" i="2"/>
  <c r="M94" i="2" s="1"/>
  <c r="G96" i="2"/>
  <c r="G100" i="2"/>
  <c r="M100" i="2" s="1"/>
  <c r="G106" i="2"/>
  <c r="K106" i="2" s="1"/>
  <c r="G118" i="2"/>
  <c r="I118" i="2" s="1"/>
  <c r="G120" i="2"/>
  <c r="I120" i="2" s="1"/>
  <c r="G134" i="2"/>
  <c r="M134" i="2" s="1"/>
  <c r="G136" i="2"/>
  <c r="K136" i="2" s="1"/>
  <c r="G150" i="2"/>
  <c r="I150" i="2" s="1"/>
  <c r="G152" i="2"/>
  <c r="I152" i="2" s="1"/>
  <c r="E13" i="2"/>
  <c r="G13" i="2" s="1"/>
  <c r="G30" i="2"/>
  <c r="K30" i="2" s="1"/>
  <c r="G10" i="2"/>
  <c r="M10" i="2" s="1"/>
  <c r="G26" i="2"/>
  <c r="K26" i="2" s="1"/>
  <c r="G40" i="2"/>
  <c r="G47" i="2"/>
  <c r="M47" i="2" s="1"/>
  <c r="G50" i="2"/>
  <c r="K50" i="2" s="1"/>
  <c r="G52" i="2"/>
  <c r="M52" i="2" s="1"/>
  <c r="G53" i="2"/>
  <c r="M53" i="2" s="1"/>
  <c r="G60" i="2"/>
  <c r="M60" i="2" s="1"/>
  <c r="G68" i="2"/>
  <c r="M68" i="2" s="1"/>
  <c r="G76" i="2"/>
  <c r="M76" i="2" s="1"/>
  <c r="G84" i="2"/>
  <c r="M84" i="2" s="1"/>
  <c r="G102" i="2"/>
  <c r="I102" i="2" s="1"/>
  <c r="G108" i="2"/>
  <c r="M108" i="2" s="1"/>
  <c r="G111" i="2"/>
  <c r="G122" i="2"/>
  <c r="M122" i="2" s="1"/>
  <c r="G124" i="2"/>
  <c r="M124" i="2" s="1"/>
  <c r="G127" i="2"/>
  <c r="K127" i="2" s="1"/>
  <c r="G138" i="2"/>
  <c r="G140" i="2"/>
  <c r="I140" i="2" s="1"/>
  <c r="G143" i="2"/>
  <c r="M143" i="2" s="1"/>
  <c r="G154" i="2"/>
  <c r="M154" i="2" s="1"/>
  <c r="G156" i="2"/>
  <c r="I156" i="2" s="1"/>
  <c r="G14" i="2"/>
  <c r="I14" i="2" s="1"/>
  <c r="G7" i="2"/>
  <c r="M7" i="2" s="1"/>
  <c r="G19" i="2"/>
  <c r="G22" i="2"/>
  <c r="I22" i="2" s="1"/>
  <c r="G35" i="2"/>
  <c r="I35" i="2" s="1"/>
  <c r="G45" i="2"/>
  <c r="M45" i="2" s="1"/>
  <c r="G54" i="2"/>
  <c r="G62" i="2"/>
  <c r="K62" i="2" s="1"/>
  <c r="G70" i="2"/>
  <c r="K70" i="2" s="1"/>
  <c r="G78" i="2"/>
  <c r="K78" i="2" s="1"/>
  <c r="G86" i="2"/>
  <c r="G91" i="2"/>
  <c r="K91" i="2" s="1"/>
  <c r="G98" i="2"/>
  <c r="M98" i="2" s="1"/>
  <c r="G99" i="2"/>
  <c r="K99" i="2" s="1"/>
  <c r="G104" i="2"/>
  <c r="G115" i="2"/>
  <c r="K115" i="2" s="1"/>
  <c r="G131" i="2"/>
  <c r="M131" i="2" s="1"/>
  <c r="G147" i="2"/>
  <c r="K147" i="2" s="1"/>
  <c r="G11" i="15"/>
  <c r="K11" i="15" s="1"/>
  <c r="C13" i="15"/>
  <c r="G13" i="15" s="1"/>
  <c r="K13" i="15" s="1"/>
  <c r="G14" i="15"/>
  <c r="K14" i="15" s="1"/>
  <c r="G17" i="15"/>
  <c r="I17" i="15" s="1"/>
  <c r="G28" i="15"/>
  <c r="M28" i="15" s="1"/>
  <c r="G30" i="15"/>
  <c r="K30" i="15" s="1"/>
  <c r="G33" i="15"/>
  <c r="K33" i="15" s="1"/>
  <c r="G44" i="15"/>
  <c r="I44" i="15" s="1"/>
  <c r="G46" i="15"/>
  <c r="I46" i="15" s="1"/>
  <c r="G49" i="15"/>
  <c r="K49" i="15" s="1"/>
  <c r="G67" i="15"/>
  <c r="K67" i="15" s="1"/>
  <c r="G86" i="15"/>
  <c r="I86" i="15" s="1"/>
  <c r="G102" i="15"/>
  <c r="I102" i="15" s="1"/>
  <c r="G130" i="15"/>
  <c r="G134" i="15"/>
  <c r="I134" i="15" s="1"/>
  <c r="G154" i="15"/>
  <c r="G9" i="17"/>
  <c r="K9" i="17" s="1"/>
  <c r="G18" i="17"/>
  <c r="M18" i="17" s="1"/>
  <c r="G23" i="17"/>
  <c r="I23" i="17" s="1"/>
  <c r="G30" i="17"/>
  <c r="M30" i="17" s="1"/>
  <c r="G35" i="17"/>
  <c r="G36" i="17"/>
  <c r="K36" i="17" s="1"/>
  <c r="G44" i="17"/>
  <c r="I44" i="17" s="1"/>
  <c r="G47" i="17"/>
  <c r="K47" i="17" s="1"/>
  <c r="G48" i="17"/>
  <c r="I48" i="17" s="1"/>
  <c r="G58" i="17"/>
  <c r="M58" i="17" s="1"/>
  <c r="G70" i="17"/>
  <c r="M70" i="17" s="1"/>
  <c r="G72" i="17"/>
  <c r="M72" i="17" s="1"/>
  <c r="G82" i="17"/>
  <c r="M82" i="17" s="1"/>
  <c r="G87" i="17"/>
  <c r="M87" i="17" s="1"/>
  <c r="G94" i="17"/>
  <c r="M94" i="17" s="1"/>
  <c r="G99" i="17"/>
  <c r="I99" i="17" s="1"/>
  <c r="G100" i="17"/>
  <c r="K100" i="17" s="1"/>
  <c r="G108" i="17"/>
  <c r="I108" i="17" s="1"/>
  <c r="G111" i="17"/>
  <c r="K111" i="17" s="1"/>
  <c r="G112" i="17"/>
  <c r="M112" i="17" s="1"/>
  <c r="G126" i="17"/>
  <c r="K126" i="17" s="1"/>
  <c r="G127" i="17"/>
  <c r="M127" i="17" s="1"/>
  <c r="G131" i="17"/>
  <c r="I131" i="17" s="1"/>
  <c r="G152" i="17"/>
  <c r="K152" i="17" s="1"/>
  <c r="G20" i="21"/>
  <c r="M20" i="21" s="1"/>
  <c r="G45" i="21"/>
  <c r="I45" i="21" s="1"/>
  <c r="G121" i="21"/>
  <c r="M121" i="21" s="1"/>
  <c r="G154" i="21"/>
  <c r="K154" i="21" s="1"/>
  <c r="G20" i="15"/>
  <c r="I20" i="15" s="1"/>
  <c r="G22" i="15"/>
  <c r="K22" i="15" s="1"/>
  <c r="G25" i="15"/>
  <c r="K25" i="15" s="1"/>
  <c r="G36" i="15"/>
  <c r="M36" i="15" s="1"/>
  <c r="G38" i="15"/>
  <c r="K38" i="15" s="1"/>
  <c r="G41" i="15"/>
  <c r="M41" i="15" s="1"/>
  <c r="G52" i="15"/>
  <c r="M52" i="15" s="1"/>
  <c r="G54" i="15"/>
  <c r="I54" i="15" s="1"/>
  <c r="G57" i="15"/>
  <c r="M57" i="15" s="1"/>
  <c r="G62" i="15"/>
  <c r="I62" i="15" s="1"/>
  <c r="G74" i="15"/>
  <c r="G78" i="15"/>
  <c r="I78" i="15" s="1"/>
  <c r="G94" i="15"/>
  <c r="I94" i="15" s="1"/>
  <c r="G114" i="15"/>
  <c r="G118" i="15"/>
  <c r="I118" i="15" s="1"/>
  <c r="G15" i="17"/>
  <c r="K15" i="17" s="1"/>
  <c r="G16" i="17"/>
  <c r="G26" i="17"/>
  <c r="I26" i="17" s="1"/>
  <c r="G38" i="17"/>
  <c r="M38" i="17" s="1"/>
  <c r="G40" i="17"/>
  <c r="G50" i="17"/>
  <c r="K50" i="17" s="1"/>
  <c r="G55" i="17"/>
  <c r="I55" i="17" s="1"/>
  <c r="G62" i="17"/>
  <c r="M62" i="17" s="1"/>
  <c r="G67" i="17"/>
  <c r="K67" i="17" s="1"/>
  <c r="G68" i="17"/>
  <c r="K68" i="17" s="1"/>
  <c r="G76" i="17"/>
  <c r="I76" i="17" s="1"/>
  <c r="G79" i="17"/>
  <c r="K79" i="17" s="1"/>
  <c r="G80" i="17"/>
  <c r="M80" i="17" s="1"/>
  <c r="G90" i="17"/>
  <c r="K90" i="17" s="1"/>
  <c r="G102" i="17"/>
  <c r="M102" i="17" s="1"/>
  <c r="G104" i="17"/>
  <c r="I104" i="17" s="1"/>
  <c r="G114" i="17"/>
  <c r="G119" i="17"/>
  <c r="I119" i="17" s="1"/>
  <c r="G124" i="17"/>
  <c r="I124" i="17" s="1"/>
  <c r="G136" i="17"/>
  <c r="K136" i="17" s="1"/>
  <c r="G141" i="17"/>
  <c r="G143" i="17"/>
  <c r="K143" i="17" s="1"/>
  <c r="G13" i="21"/>
  <c r="I13" i="21" s="1"/>
  <c r="G88" i="21"/>
  <c r="I88" i="21" s="1"/>
  <c r="G112" i="21"/>
  <c r="K112" i="21" s="1"/>
  <c r="G16" i="19"/>
  <c r="K16" i="19" s="1"/>
  <c r="G31" i="19"/>
  <c r="I31" i="19" s="1"/>
  <c r="G36" i="19"/>
  <c r="M36" i="19" s="1"/>
  <c r="G37" i="19"/>
  <c r="I37" i="19" s="1"/>
  <c r="G43" i="19"/>
  <c r="I43" i="19" s="1"/>
  <c r="G45" i="19"/>
  <c r="G51" i="19"/>
  <c r="G65" i="19"/>
  <c r="M65" i="19" s="1"/>
  <c r="G84" i="19"/>
  <c r="I84" i="19" s="1"/>
  <c r="G85" i="19"/>
  <c r="M85" i="19" s="1"/>
  <c r="G95" i="19"/>
  <c r="I95" i="19" s="1"/>
  <c r="G97" i="19"/>
  <c r="M97" i="19" s="1"/>
  <c r="G103" i="19"/>
  <c r="M103" i="19" s="1"/>
  <c r="G111" i="19"/>
  <c r="M111" i="19" s="1"/>
  <c r="G113" i="19"/>
  <c r="G147" i="19"/>
  <c r="K147" i="19" s="1"/>
  <c r="G148" i="19"/>
  <c r="M148" i="19" s="1"/>
  <c r="G18" i="21"/>
  <c r="K18" i="21" s="1"/>
  <c r="G19" i="21"/>
  <c r="M19" i="21" s="1"/>
  <c r="G34" i="21"/>
  <c r="M34" i="21" s="1"/>
  <c r="G35" i="21"/>
  <c r="K35" i="21" s="1"/>
  <c r="G50" i="21"/>
  <c r="K50" i="21" s="1"/>
  <c r="G51" i="21"/>
  <c r="G66" i="21"/>
  <c r="K66" i="21" s="1"/>
  <c r="G67" i="21"/>
  <c r="M67" i="21" s="1"/>
  <c r="G82" i="21"/>
  <c r="K82" i="21" s="1"/>
  <c r="G83" i="21"/>
  <c r="M83" i="21" s="1"/>
  <c r="G85" i="21"/>
  <c r="I85" i="21" s="1"/>
  <c r="G86" i="21"/>
  <c r="I86" i="21" s="1"/>
  <c r="G94" i="21"/>
  <c r="M94" i="21" s="1"/>
  <c r="G95" i="21"/>
  <c r="M95" i="21" s="1"/>
  <c r="G110" i="21"/>
  <c r="M110" i="21" s="1"/>
  <c r="G111" i="21"/>
  <c r="K111" i="21" s="1"/>
  <c r="G126" i="21"/>
  <c r="K126" i="21" s="1"/>
  <c r="G127" i="21"/>
  <c r="K127" i="21" s="1"/>
  <c r="G134" i="21"/>
  <c r="I134" i="21" s="1"/>
  <c r="G135" i="21"/>
  <c r="K135" i="21" s="1"/>
  <c r="G140" i="21"/>
  <c r="G151" i="21"/>
  <c r="I151" i="21" s="1"/>
  <c r="G152" i="21"/>
  <c r="I152" i="21" s="1"/>
  <c r="G153" i="17"/>
  <c r="M153" i="17" s="1"/>
  <c r="G155" i="17"/>
  <c r="G129" i="19"/>
  <c r="G133" i="19"/>
  <c r="M133" i="19" s="1"/>
  <c r="G136" i="19"/>
  <c r="K136" i="19" s="1"/>
  <c r="G141" i="19"/>
  <c r="M141" i="19" s="1"/>
  <c r="G151" i="19"/>
  <c r="I151" i="19" s="1"/>
  <c r="G152" i="19"/>
  <c r="M152" i="19" s="1"/>
  <c r="G7" i="21"/>
  <c r="I7" i="21" s="1"/>
  <c r="C10" i="21"/>
  <c r="G14" i="21"/>
  <c r="K14" i="21" s="1"/>
  <c r="G15" i="21"/>
  <c r="M15" i="21" s="1"/>
  <c r="G30" i="21"/>
  <c r="I30" i="21" s="1"/>
  <c r="G31" i="21"/>
  <c r="M31" i="21" s="1"/>
  <c r="G46" i="21"/>
  <c r="G47" i="21"/>
  <c r="M47" i="21" s="1"/>
  <c r="G62" i="21"/>
  <c r="I62" i="21" s="1"/>
  <c r="G63" i="21"/>
  <c r="I63" i="21" s="1"/>
  <c r="G106" i="21"/>
  <c r="I106" i="21" s="1"/>
  <c r="G107" i="21"/>
  <c r="K107" i="21" s="1"/>
  <c r="G122" i="21"/>
  <c r="K122" i="21" s="1"/>
  <c r="G123" i="21"/>
  <c r="M123" i="21" s="1"/>
  <c r="G147" i="21"/>
  <c r="K147" i="21" s="1"/>
  <c r="G148" i="21"/>
  <c r="I148" i="21" s="1"/>
  <c r="G109" i="19"/>
  <c r="K109" i="19" s="1"/>
  <c r="G125" i="19"/>
  <c r="I125" i="19" s="1"/>
  <c r="G145" i="19"/>
  <c r="E9" i="21"/>
  <c r="G9" i="21" s="1"/>
  <c r="G102" i="21"/>
  <c r="K102" i="21" s="1"/>
  <c r="G103" i="21"/>
  <c r="K103" i="21" s="1"/>
  <c r="G118" i="21"/>
  <c r="M118" i="21" s="1"/>
  <c r="G119" i="21"/>
  <c r="I119" i="21" s="1"/>
  <c r="G132" i="21"/>
  <c r="K132" i="21" s="1"/>
  <c r="G142" i="21"/>
  <c r="M142" i="21" s="1"/>
  <c r="G143" i="21"/>
  <c r="M143" i="21" s="1"/>
  <c r="G144" i="21"/>
  <c r="M144" i="21" s="1"/>
  <c r="G48" i="2"/>
  <c r="C8" i="2"/>
  <c r="G8" i="2" s="1"/>
  <c r="C12" i="2"/>
  <c r="G12" i="2" s="1"/>
  <c r="G44" i="2"/>
  <c r="G11" i="2"/>
  <c r="G61" i="15"/>
  <c r="G81" i="15"/>
  <c r="G89" i="15"/>
  <c r="G97" i="15"/>
  <c r="G105" i="15"/>
  <c r="G113" i="15"/>
  <c r="G121" i="15"/>
  <c r="G129" i="15"/>
  <c r="G137" i="15"/>
  <c r="G145" i="15"/>
  <c r="G153" i="15"/>
  <c r="AD44" i="1"/>
  <c r="B44" i="1" s="1"/>
  <c r="V44" i="1"/>
  <c r="N44" i="1"/>
  <c r="G73" i="15"/>
  <c r="R71" i="1"/>
  <c r="Z71" i="1"/>
  <c r="A9" i="17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G69" i="15"/>
  <c r="G77" i="15"/>
  <c r="G85" i="15"/>
  <c r="G93" i="15"/>
  <c r="G101" i="15"/>
  <c r="G109" i="15"/>
  <c r="G117" i="15"/>
  <c r="G125" i="15"/>
  <c r="G133" i="15"/>
  <c r="G141" i="15"/>
  <c r="G149" i="15"/>
  <c r="G11" i="17"/>
  <c r="G27" i="17"/>
  <c r="G43" i="17"/>
  <c r="G59" i="17"/>
  <c r="G75" i="17"/>
  <c r="G91" i="17"/>
  <c r="G107" i="17"/>
  <c r="G7" i="17"/>
  <c r="AC70" i="1" s="1"/>
  <c r="E8" i="17"/>
  <c r="G8" i="17" s="1"/>
  <c r="G142" i="17"/>
  <c r="G146" i="17"/>
  <c r="G150" i="17"/>
  <c r="E13" i="19"/>
  <c r="G13" i="19" s="1"/>
  <c r="E12" i="19"/>
  <c r="G12" i="19" s="1"/>
  <c r="G11" i="19"/>
  <c r="G24" i="19"/>
  <c r="G40" i="19"/>
  <c r="G56" i="19"/>
  <c r="G72" i="19"/>
  <c r="G88" i="19"/>
  <c r="G28" i="19"/>
  <c r="G44" i="19"/>
  <c r="G60" i="19"/>
  <c r="G76" i="19"/>
  <c r="G92" i="19"/>
  <c r="E8" i="19"/>
  <c r="G8" i="19" s="1"/>
  <c r="G7" i="19"/>
  <c r="Q97" i="1" s="1"/>
  <c r="G80" i="19"/>
  <c r="G96" i="19"/>
  <c r="N99" i="1"/>
  <c r="AD98" i="1"/>
  <c r="B98" i="1" s="1"/>
  <c r="R100" i="1"/>
  <c r="N98" i="1"/>
  <c r="Z100" i="1"/>
  <c r="V98" i="1"/>
  <c r="G124" i="19"/>
  <c r="G132" i="19"/>
  <c r="G112" i="19"/>
  <c r="G120" i="19"/>
  <c r="G128" i="19"/>
  <c r="G108" i="19"/>
  <c r="AD17" i="1"/>
  <c r="B17" i="1" s="1"/>
  <c r="Z44" i="1"/>
  <c r="G91" i="21"/>
  <c r="Z19" i="1"/>
  <c r="R19" i="1"/>
  <c r="A20" i="1"/>
  <c r="AD19" i="1"/>
  <c r="V19" i="1"/>
  <c r="N19" i="1"/>
  <c r="N125" i="1"/>
  <c r="AD125" i="1"/>
  <c r="B125" i="1" s="1"/>
  <c r="V125" i="1"/>
  <c r="G90" i="2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G87" i="21"/>
  <c r="R18" i="1"/>
  <c r="Z18" i="1"/>
  <c r="L16" i="1"/>
  <c r="M16" i="1" s="1"/>
  <c r="K16" i="1" s="1"/>
  <c r="R17" i="1"/>
  <c r="Z17" i="1"/>
  <c r="A46" i="1"/>
  <c r="N18" i="1"/>
  <c r="V18" i="1"/>
  <c r="AD18" i="1"/>
  <c r="B18" i="1" s="1"/>
  <c r="L43" i="1"/>
  <c r="M43" i="1" s="1"/>
  <c r="R44" i="1"/>
  <c r="N17" i="1"/>
  <c r="V17" i="1"/>
  <c r="AD71" i="1"/>
  <c r="B71" i="1" s="1"/>
  <c r="V71" i="1"/>
  <c r="N71" i="1"/>
  <c r="A72" i="1"/>
  <c r="A101" i="1"/>
  <c r="AD100" i="1"/>
  <c r="B100" i="1" s="1"/>
  <c r="V100" i="1"/>
  <c r="N100" i="1"/>
  <c r="Z98" i="1"/>
  <c r="AD99" i="1"/>
  <c r="B99" i="1" s="1"/>
  <c r="R99" i="1"/>
  <c r="Z99" i="1"/>
  <c r="L97" i="1"/>
  <c r="M97" i="1" s="1"/>
  <c r="R98" i="1"/>
  <c r="F14" i="5"/>
  <c r="F12" i="5"/>
  <c r="F10" i="5"/>
  <c r="F8" i="5"/>
  <c r="F6" i="5"/>
  <c r="V99" i="1"/>
  <c r="Z125" i="1"/>
  <c r="L124" i="1"/>
  <c r="M124" i="1" s="1"/>
  <c r="K124" i="1" s="1"/>
  <c r="A126" i="1"/>
  <c r="F3" i="5"/>
  <c r="F5" i="5"/>
  <c r="F7" i="5"/>
  <c r="F9" i="5"/>
  <c r="F11" i="5"/>
  <c r="F13" i="5"/>
  <c r="F15" i="5"/>
  <c r="F17" i="5"/>
  <c r="F19" i="5"/>
  <c r="F21" i="5"/>
  <c r="F23" i="5"/>
  <c r="F26" i="5"/>
  <c r="F29" i="5"/>
  <c r="F41" i="5"/>
  <c r="F44" i="5"/>
  <c r="F57" i="5"/>
  <c r="F60" i="5"/>
  <c r="F73" i="5"/>
  <c r="R125" i="1"/>
  <c r="F191" i="5"/>
  <c r="F189" i="5"/>
  <c r="F187" i="5"/>
  <c r="F185" i="5"/>
  <c r="F183" i="5"/>
  <c r="F181" i="5"/>
  <c r="F179" i="5"/>
  <c r="F177" i="5"/>
  <c r="F175" i="5"/>
  <c r="F173" i="5"/>
  <c r="F171" i="5"/>
  <c r="F169" i="5"/>
  <c r="F167" i="5"/>
  <c r="F165" i="5"/>
  <c r="F163" i="5"/>
  <c r="F161" i="5"/>
  <c r="F159" i="5"/>
  <c r="F157" i="5"/>
  <c r="F155" i="5"/>
  <c r="F153" i="5"/>
  <c r="F151" i="5"/>
  <c r="F149" i="5"/>
  <c r="F147" i="5"/>
  <c r="F145" i="5"/>
  <c r="F143" i="5"/>
  <c r="F188" i="5"/>
  <c r="F180" i="5"/>
  <c r="F172" i="5"/>
  <c r="F164" i="5"/>
  <c r="F156" i="5"/>
  <c r="F148" i="5"/>
  <c r="F141" i="5"/>
  <c r="F136" i="5"/>
  <c r="F133" i="5"/>
  <c r="F128" i="5"/>
  <c r="F125" i="5"/>
  <c r="F120" i="5"/>
  <c r="F117" i="5"/>
  <c r="F112" i="5"/>
  <c r="F109" i="5"/>
  <c r="F104" i="5"/>
  <c r="F101" i="5"/>
  <c r="F96" i="5"/>
  <c r="F93" i="5"/>
  <c r="F88" i="5"/>
  <c r="F85" i="5"/>
  <c r="F80" i="5"/>
  <c r="F186" i="5"/>
  <c r="F178" i="5"/>
  <c r="F170" i="5"/>
  <c r="F162" i="5"/>
  <c r="F154" i="5"/>
  <c r="F146" i="5"/>
  <c r="F138" i="5"/>
  <c r="F135" i="5"/>
  <c r="F130" i="5"/>
  <c r="F127" i="5"/>
  <c r="F122" i="5"/>
  <c r="F119" i="5"/>
  <c r="F114" i="5"/>
  <c r="F111" i="5"/>
  <c r="F106" i="5"/>
  <c r="F103" i="5"/>
  <c r="F98" i="5"/>
  <c r="F95" i="5"/>
  <c r="F90" i="5"/>
  <c r="F87" i="5"/>
  <c r="F82" i="5"/>
  <c r="F79" i="5"/>
  <c r="F74" i="5"/>
  <c r="F71" i="5"/>
  <c r="F66" i="5"/>
  <c r="F63" i="5"/>
  <c r="F58" i="5"/>
  <c r="F55" i="5"/>
  <c r="F50" i="5"/>
  <c r="F47" i="5"/>
  <c r="F42" i="5"/>
  <c r="F39" i="5"/>
  <c r="F34" i="5"/>
  <c r="F31" i="5"/>
  <c r="F184" i="5"/>
  <c r="F176" i="5"/>
  <c r="F168" i="5"/>
  <c r="F160" i="5"/>
  <c r="F152" i="5"/>
  <c r="F144" i="5"/>
  <c r="F140" i="5"/>
  <c r="F137" i="5"/>
  <c r="F132" i="5"/>
  <c r="F129" i="5"/>
  <c r="F124" i="5"/>
  <c r="F121" i="5"/>
  <c r="F116" i="5"/>
  <c r="F113" i="5"/>
  <c r="F108" i="5"/>
  <c r="F105" i="5"/>
  <c r="F100" i="5"/>
  <c r="F97" i="5"/>
  <c r="F92" i="5"/>
  <c r="F89" i="5"/>
  <c r="F84" i="5"/>
  <c r="F81" i="5"/>
  <c r="F190" i="5"/>
  <c r="F182" i="5"/>
  <c r="F174" i="5"/>
  <c r="F166" i="5"/>
  <c r="F158" i="5"/>
  <c r="F150" i="5"/>
  <c r="F142" i="5"/>
  <c r="F139" i="5"/>
  <c r="F134" i="5"/>
  <c r="F131" i="5"/>
  <c r="F126" i="5"/>
  <c r="F123" i="5"/>
  <c r="F118" i="5"/>
  <c r="F115" i="5"/>
  <c r="F110" i="5"/>
  <c r="F107" i="5"/>
  <c r="F102" i="5"/>
  <c r="F99" i="5"/>
  <c r="F94" i="5"/>
  <c r="F91" i="5"/>
  <c r="F86" i="5"/>
  <c r="F83" i="5"/>
  <c r="F78" i="5"/>
  <c r="F75" i="5"/>
  <c r="F70" i="5"/>
  <c r="F67" i="5"/>
  <c r="F62" i="5"/>
  <c r="F59" i="5"/>
  <c r="F54" i="5"/>
  <c r="F51" i="5"/>
  <c r="F46" i="5"/>
  <c r="F43" i="5"/>
  <c r="F38" i="5"/>
  <c r="F35" i="5"/>
  <c r="F30" i="5"/>
  <c r="F24" i="5"/>
  <c r="F32" i="5"/>
  <c r="F45" i="5"/>
  <c r="F48" i="5"/>
  <c r="F61" i="5"/>
  <c r="F64" i="5"/>
  <c r="F77" i="5"/>
  <c r="F16" i="5"/>
  <c r="F18" i="5"/>
  <c r="F20" i="5"/>
  <c r="F22" i="5"/>
  <c r="F27" i="5"/>
  <c r="F33" i="5"/>
  <c r="F36" i="5"/>
  <c r="F49" i="5"/>
  <c r="F52" i="5"/>
  <c r="F65" i="5"/>
  <c r="F68" i="5"/>
  <c r="F25" i="5"/>
  <c r="F28" i="5"/>
  <c r="F37" i="5"/>
  <c r="F40" i="5"/>
  <c r="F53" i="5"/>
  <c r="F56" i="5"/>
  <c r="F69" i="5"/>
  <c r="F72" i="5"/>
  <c r="I131" i="21" l="1"/>
  <c r="I21" i="15"/>
  <c r="I93" i="17"/>
  <c r="M127" i="19"/>
  <c r="K148" i="15"/>
  <c r="M22" i="19"/>
  <c r="M49" i="17"/>
  <c r="M72" i="21"/>
  <c r="I88" i="15"/>
  <c r="K77" i="17"/>
  <c r="M103" i="15"/>
  <c r="I145" i="2"/>
  <c r="I113" i="21"/>
  <c r="M36" i="21"/>
  <c r="I39" i="19"/>
  <c r="I24" i="21"/>
  <c r="K72" i="21"/>
  <c r="K74" i="21"/>
  <c r="M71" i="19"/>
  <c r="K26" i="15"/>
  <c r="S7" i="21"/>
  <c r="M155" i="15"/>
  <c r="K46" i="17"/>
  <c r="I35" i="15"/>
  <c r="K122" i="19"/>
  <c r="I27" i="19"/>
  <c r="S7" i="17"/>
  <c r="I9" i="19"/>
  <c r="K73" i="19"/>
  <c r="K49" i="17"/>
  <c r="E10" i="21"/>
  <c r="G10" i="21" s="1"/>
  <c r="M154" i="19"/>
  <c r="K54" i="19"/>
  <c r="K14" i="19"/>
  <c r="K100" i="15"/>
  <c r="I98" i="17"/>
  <c r="I73" i="17"/>
  <c r="K71" i="21"/>
  <c r="I148" i="17"/>
  <c r="I38" i="21"/>
  <c r="K156" i="19"/>
  <c r="I32" i="19"/>
  <c r="I90" i="19"/>
  <c r="K38" i="19"/>
  <c r="I86" i="17"/>
  <c r="I99" i="21"/>
  <c r="M17" i="21"/>
  <c r="I143" i="19"/>
  <c r="K138" i="19"/>
  <c r="K77" i="19"/>
  <c r="M87" i="2"/>
  <c r="I153" i="21"/>
  <c r="K130" i="21"/>
  <c r="M77" i="21"/>
  <c r="M48" i="21"/>
  <c r="M142" i="19"/>
  <c r="K137" i="19"/>
  <c r="I27" i="21"/>
  <c r="M156" i="19"/>
  <c r="M32" i="19"/>
  <c r="K148" i="17"/>
  <c r="M77" i="19"/>
  <c r="M65" i="17"/>
  <c r="M147" i="15"/>
  <c r="AC43" i="1"/>
  <c r="I13" i="17"/>
  <c r="I42" i="17"/>
  <c r="K86" i="17"/>
  <c r="M114" i="2"/>
  <c r="K153" i="21"/>
  <c r="M130" i="21"/>
  <c r="M69" i="21"/>
  <c r="I80" i="21"/>
  <c r="M23" i="21"/>
  <c r="I117" i="19"/>
  <c r="K27" i="21"/>
  <c r="M138" i="19"/>
  <c r="K117" i="19"/>
  <c r="I62" i="19"/>
  <c r="I93" i="19"/>
  <c r="K93" i="19"/>
  <c r="M54" i="19"/>
  <c r="M38" i="19"/>
  <c r="M9" i="19"/>
  <c r="K123" i="15"/>
  <c r="M42" i="17"/>
  <c r="K13" i="17"/>
  <c r="K70" i="15"/>
  <c r="I118" i="17"/>
  <c r="M53" i="17"/>
  <c r="K49" i="2"/>
  <c r="M99" i="21"/>
  <c r="I138" i="21"/>
  <c r="M33" i="21"/>
  <c r="K77" i="21"/>
  <c r="K17" i="21"/>
  <c r="I71" i="21"/>
  <c r="M143" i="19"/>
  <c r="M101" i="19"/>
  <c r="K62" i="19"/>
  <c r="M14" i="19"/>
  <c r="M90" i="19"/>
  <c r="I133" i="17"/>
  <c r="M123" i="15"/>
  <c r="I29" i="17"/>
  <c r="M116" i="15"/>
  <c r="I87" i="15"/>
  <c r="M127" i="15"/>
  <c r="K118" i="17"/>
  <c r="M95" i="2"/>
  <c r="K105" i="21"/>
  <c r="K131" i="21"/>
  <c r="I92" i="21"/>
  <c r="M139" i="21"/>
  <c r="K92" i="21"/>
  <c r="M61" i="21"/>
  <c r="K61" i="21"/>
  <c r="M24" i="21"/>
  <c r="M57" i="19"/>
  <c r="K127" i="19"/>
  <c r="M94" i="19"/>
  <c r="I81" i="19"/>
  <c r="I15" i="19"/>
  <c r="M107" i="19"/>
  <c r="I10" i="19"/>
  <c r="I22" i="19"/>
  <c r="K33" i="17"/>
  <c r="I128" i="15"/>
  <c r="M77" i="17"/>
  <c r="I122" i="17"/>
  <c r="M135" i="15"/>
  <c r="I101" i="17"/>
  <c r="M72" i="15"/>
  <c r="K148" i="2"/>
  <c r="M103" i="2"/>
  <c r="I18" i="2"/>
  <c r="I100" i="21"/>
  <c r="I105" i="21"/>
  <c r="I139" i="21"/>
  <c r="M53" i="21"/>
  <c r="K57" i="21"/>
  <c r="K144" i="19"/>
  <c r="I94" i="19"/>
  <c r="I78" i="19"/>
  <c r="K71" i="19"/>
  <c r="K128" i="15"/>
  <c r="K104" i="15"/>
  <c r="K109" i="17"/>
  <c r="I78" i="17"/>
  <c r="K121" i="17"/>
  <c r="I66" i="15"/>
  <c r="K145" i="2"/>
  <c r="M101" i="17"/>
  <c r="I19" i="17"/>
  <c r="I51" i="15"/>
  <c r="M37" i="15"/>
  <c r="K17" i="2"/>
  <c r="I72" i="15"/>
  <c r="I148" i="2"/>
  <c r="I36" i="21"/>
  <c r="M100" i="21"/>
  <c r="K11" i="21"/>
  <c r="K107" i="19"/>
  <c r="M39" i="19"/>
  <c r="K134" i="17"/>
  <c r="I68" i="19"/>
  <c r="M148" i="15"/>
  <c r="I89" i="17"/>
  <c r="K25" i="17"/>
  <c r="K37" i="15"/>
  <c r="I17" i="2"/>
  <c r="B19" i="1"/>
  <c r="M44" i="21"/>
  <c r="M34" i="2"/>
  <c r="K37" i="21"/>
  <c r="I135" i="17"/>
  <c r="K135" i="2"/>
  <c r="M49" i="2"/>
  <c r="M63" i="2"/>
  <c r="K85" i="2"/>
  <c r="M115" i="21"/>
  <c r="K88" i="15"/>
  <c r="I53" i="17"/>
  <c r="I95" i="2"/>
  <c r="I63" i="2"/>
  <c r="M135" i="2"/>
  <c r="I114" i="2"/>
  <c r="M85" i="2"/>
  <c r="K27" i="2"/>
  <c r="I115" i="21"/>
  <c r="I84" i="21"/>
  <c r="I19" i="19"/>
  <c r="M55" i="19"/>
  <c r="I55" i="19"/>
  <c r="K98" i="17"/>
  <c r="K116" i="15"/>
  <c r="K151" i="2"/>
  <c r="K24" i="2"/>
  <c r="K126" i="2"/>
  <c r="I52" i="17"/>
  <c r="K120" i="17"/>
  <c r="M106" i="17"/>
  <c r="M126" i="2"/>
  <c r="I27" i="2"/>
  <c r="M80" i="21"/>
  <c r="M79" i="19"/>
  <c r="I106" i="17"/>
  <c r="K101" i="2"/>
  <c r="I98" i="15"/>
  <c r="I143" i="2"/>
  <c r="M98" i="15"/>
  <c r="I20" i="2"/>
  <c r="I132" i="21"/>
  <c r="K89" i="21"/>
  <c r="I82" i="19"/>
  <c r="M64" i="19"/>
  <c r="I129" i="17"/>
  <c r="K80" i="15"/>
  <c r="M103" i="17"/>
  <c r="M109" i="2"/>
  <c r="K123" i="2"/>
  <c r="I34" i="2"/>
  <c r="I108" i="21"/>
  <c r="K117" i="21"/>
  <c r="I133" i="21"/>
  <c r="K73" i="21"/>
  <c r="M146" i="19"/>
  <c r="K69" i="19"/>
  <c r="K87" i="19"/>
  <c r="I103" i="17"/>
  <c r="I69" i="17"/>
  <c r="I16" i="15"/>
  <c r="K49" i="21"/>
  <c r="K84" i="21"/>
  <c r="M137" i="19"/>
  <c r="I140" i="19"/>
  <c r="I118" i="19"/>
  <c r="I116" i="19"/>
  <c r="I65" i="17"/>
  <c r="I17" i="17"/>
  <c r="M115" i="15"/>
  <c r="I94" i="17"/>
  <c r="I32" i="17"/>
  <c r="K87" i="15"/>
  <c r="K43" i="15"/>
  <c r="K32" i="17"/>
  <c r="I9" i="2"/>
  <c r="K112" i="2"/>
  <c r="K75" i="2"/>
  <c r="K113" i="21"/>
  <c r="M49" i="21"/>
  <c r="K69" i="21"/>
  <c r="K42" i="21"/>
  <c r="K19" i="19"/>
  <c r="K79" i="19"/>
  <c r="K116" i="19"/>
  <c r="M17" i="17"/>
  <c r="K133" i="2"/>
  <c r="I9" i="15"/>
  <c r="I101" i="2"/>
  <c r="I75" i="2"/>
  <c r="I155" i="21"/>
  <c r="M73" i="21"/>
  <c r="K82" i="19"/>
  <c r="M73" i="19"/>
  <c r="I143" i="15"/>
  <c r="M108" i="15"/>
  <c r="K116" i="17"/>
  <c r="I39" i="17"/>
  <c r="I146" i="19"/>
  <c r="I58" i="21"/>
  <c r="K153" i="19"/>
  <c r="K42" i="19"/>
  <c r="I26" i="19"/>
  <c r="K97" i="17"/>
  <c r="K133" i="21"/>
  <c r="I117" i="21"/>
  <c r="I97" i="21"/>
  <c r="M64" i="21"/>
  <c r="K25" i="21"/>
  <c r="K78" i="21"/>
  <c r="M89" i="21"/>
  <c r="K58" i="21"/>
  <c r="I66" i="19"/>
  <c r="K21" i="19"/>
  <c r="M87" i="19"/>
  <c r="I130" i="17"/>
  <c r="M81" i="17"/>
  <c r="I31" i="17"/>
  <c r="K155" i="15"/>
  <c r="I80" i="15"/>
  <c r="K39" i="17"/>
  <c r="I79" i="15"/>
  <c r="I144" i="17"/>
  <c r="K79" i="15"/>
  <c r="I21" i="17"/>
  <c r="M93" i="2"/>
  <c r="K129" i="21"/>
  <c r="K97" i="21"/>
  <c r="I129" i="21"/>
  <c r="K108" i="21"/>
  <c r="M25" i="21"/>
  <c r="M68" i="21"/>
  <c r="I54" i="21"/>
  <c r="K99" i="19"/>
  <c r="M66" i="19"/>
  <c r="M41" i="19"/>
  <c r="M69" i="19"/>
  <c r="K135" i="17"/>
  <c r="I104" i="19"/>
  <c r="I42" i="19"/>
  <c r="M130" i="17"/>
  <c r="K81" i="17"/>
  <c r="I120" i="15"/>
  <c r="M93" i="17"/>
  <c r="M116" i="17"/>
  <c r="M21" i="17"/>
  <c r="K93" i="2"/>
  <c r="M111" i="17"/>
  <c r="M32" i="21"/>
  <c r="I144" i="19"/>
  <c r="I74" i="21"/>
  <c r="I11" i="21"/>
  <c r="M27" i="19"/>
  <c r="M122" i="19"/>
  <c r="I104" i="15"/>
  <c r="M109" i="17"/>
  <c r="K78" i="17"/>
  <c r="I135" i="15"/>
  <c r="I25" i="17"/>
  <c r="I37" i="17"/>
  <c r="K21" i="15"/>
  <c r="K20" i="2"/>
  <c r="I98" i="2"/>
  <c r="K18" i="2"/>
  <c r="K37" i="17"/>
  <c r="K150" i="21"/>
  <c r="M57" i="21"/>
  <c r="K53" i="21"/>
  <c r="K38" i="21"/>
  <c r="K57" i="19"/>
  <c r="K78" i="19"/>
  <c r="K15" i="19"/>
  <c r="K68" i="19"/>
  <c r="K10" i="19"/>
  <c r="I134" i="17"/>
  <c r="I152" i="15"/>
  <c r="I46" i="17"/>
  <c r="K122" i="17"/>
  <c r="K89" i="17"/>
  <c r="I103" i="2"/>
  <c r="M135" i="21"/>
  <c r="I136" i="19"/>
  <c r="K30" i="21"/>
  <c r="K118" i="2"/>
  <c r="I42" i="21"/>
  <c r="K115" i="15"/>
  <c r="M120" i="17"/>
  <c r="I95" i="15"/>
  <c r="K95" i="15"/>
  <c r="I43" i="15"/>
  <c r="M59" i="15"/>
  <c r="K9" i="15"/>
  <c r="M112" i="2"/>
  <c r="I121" i="19"/>
  <c r="I24" i="2"/>
  <c r="K137" i="21"/>
  <c r="K155" i="19"/>
  <c r="I34" i="21"/>
  <c r="M104" i="17"/>
  <c r="K36" i="19"/>
  <c r="K114" i="19"/>
  <c r="I134" i="2"/>
  <c r="I114" i="21"/>
  <c r="M98" i="21"/>
  <c r="K156" i="21"/>
  <c r="M150" i="19"/>
  <c r="M54" i="21"/>
  <c r="M126" i="19"/>
  <c r="K70" i="19"/>
  <c r="I108" i="15"/>
  <c r="K35" i="15"/>
  <c r="K16" i="15"/>
  <c r="I109" i="2"/>
  <c r="M123" i="2"/>
  <c r="M26" i="15"/>
  <c r="K32" i="2"/>
  <c r="K41" i="15"/>
  <c r="M35" i="2"/>
  <c r="K44" i="21"/>
  <c r="V45" i="1"/>
  <c r="Y45" i="1" s="1"/>
  <c r="I121" i="21"/>
  <c r="K114" i="21"/>
  <c r="M93" i="21"/>
  <c r="K143" i="21"/>
  <c r="I98" i="19"/>
  <c r="I47" i="19"/>
  <c r="I10" i="17"/>
  <c r="I33" i="15"/>
  <c r="K79" i="21"/>
  <c r="I52" i="15"/>
  <c r="M156" i="21"/>
  <c r="I23" i="19"/>
  <c r="K119" i="21"/>
  <c r="M26" i="21"/>
  <c r="M89" i="19"/>
  <c r="K71" i="17"/>
  <c r="K111" i="15"/>
  <c r="I132" i="2"/>
  <c r="U124" i="1"/>
  <c r="M111" i="21"/>
  <c r="K7" i="21"/>
  <c r="I148" i="19"/>
  <c r="I111" i="17"/>
  <c r="M44" i="17"/>
  <c r="K131" i="17"/>
  <c r="K94" i="17"/>
  <c r="K23" i="17"/>
  <c r="K143" i="2"/>
  <c r="I67" i="15"/>
  <c r="M14" i="15"/>
  <c r="I131" i="2"/>
  <c r="K98" i="2"/>
  <c r="K46" i="2"/>
  <c r="I109" i="19"/>
  <c r="N45" i="1"/>
  <c r="L45" i="1" s="1"/>
  <c r="M45" i="1" s="1"/>
  <c r="K45" i="1" s="1"/>
  <c r="K88" i="21"/>
  <c r="M102" i="21"/>
  <c r="K86" i="21"/>
  <c r="M35" i="21"/>
  <c r="I67" i="19"/>
  <c r="M43" i="19"/>
  <c r="M115" i="19"/>
  <c r="M131" i="17"/>
  <c r="I111" i="15"/>
  <c r="I124" i="2"/>
  <c r="M67" i="15"/>
  <c r="I14" i="15"/>
  <c r="K131" i="2"/>
  <c r="M132" i="21"/>
  <c r="K153" i="17"/>
  <c r="I103" i="19"/>
  <c r="M84" i="19"/>
  <c r="M23" i="17"/>
  <c r="K70" i="17"/>
  <c r="M33" i="15"/>
  <c r="K102" i="2"/>
  <c r="K35" i="2"/>
  <c r="K146" i="21"/>
  <c r="I93" i="21"/>
  <c r="M29" i="21"/>
  <c r="M79" i="21"/>
  <c r="K55" i="21"/>
  <c r="M76" i="21"/>
  <c r="K139" i="19"/>
  <c r="K151" i="19"/>
  <c r="K105" i="19"/>
  <c r="K98" i="19"/>
  <c r="M34" i="19"/>
  <c r="M154" i="17"/>
  <c r="M75" i="19"/>
  <c r="M23" i="19"/>
  <c r="M147" i="17"/>
  <c r="I115" i="19"/>
  <c r="M79" i="17"/>
  <c r="I96" i="15"/>
  <c r="I62" i="17"/>
  <c r="K48" i="17"/>
  <c r="I48" i="15"/>
  <c r="M46" i="15"/>
  <c r="M115" i="2"/>
  <c r="M41" i="2"/>
  <c r="I146" i="21"/>
  <c r="I150" i="19"/>
  <c r="M40" i="21"/>
  <c r="M55" i="21"/>
  <c r="I76" i="21"/>
  <c r="I26" i="21"/>
  <c r="M139" i="19"/>
  <c r="M66" i="21"/>
  <c r="M105" i="19"/>
  <c r="I50" i="19"/>
  <c r="I34" i="19"/>
  <c r="I140" i="17"/>
  <c r="I100" i="17"/>
  <c r="I82" i="17"/>
  <c r="I79" i="17"/>
  <c r="K60" i="17"/>
  <c r="M91" i="15"/>
  <c r="I126" i="17"/>
  <c r="K62" i="17"/>
  <c r="I45" i="17"/>
  <c r="K14" i="17"/>
  <c r="I9" i="17"/>
  <c r="K146" i="15"/>
  <c r="I136" i="17"/>
  <c r="M48" i="17"/>
  <c r="M48" i="15"/>
  <c r="I94" i="2"/>
  <c r="K150" i="2"/>
  <c r="I92" i="15"/>
  <c r="M58" i="15"/>
  <c r="M62" i="2"/>
  <c r="K144" i="2"/>
  <c r="M66" i="2"/>
  <c r="M106" i="21"/>
  <c r="M127" i="21"/>
  <c r="K89" i="19"/>
  <c r="K67" i="19"/>
  <c r="K50" i="19"/>
  <c r="K104" i="17"/>
  <c r="M100" i="17"/>
  <c r="M71" i="17"/>
  <c r="M136" i="17"/>
  <c r="I38" i="17"/>
  <c r="K92" i="15"/>
  <c r="K64" i="15"/>
  <c r="M144" i="2"/>
  <c r="M46" i="2"/>
  <c r="I61" i="2"/>
  <c r="K124" i="2"/>
  <c r="M102" i="2"/>
  <c r="M64" i="15"/>
  <c r="K58" i="15"/>
  <c r="K132" i="2"/>
  <c r="M39" i="2"/>
  <c r="M22" i="15"/>
  <c r="I70" i="2"/>
  <c r="I50" i="2"/>
  <c r="K121" i="19"/>
  <c r="K39" i="2"/>
  <c r="K142" i="21"/>
  <c r="I118" i="21"/>
  <c r="M147" i="21"/>
  <c r="K29" i="21"/>
  <c r="M95" i="19"/>
  <c r="I154" i="17"/>
  <c r="M60" i="17"/>
  <c r="K44" i="17"/>
  <c r="M45" i="17"/>
  <c r="I14" i="17"/>
  <c r="I70" i="17"/>
  <c r="M70" i="2"/>
  <c r="K62" i="15"/>
  <c r="I22" i="15"/>
  <c r="K140" i="21"/>
  <c r="M140" i="21"/>
  <c r="K141" i="17"/>
  <c r="I141" i="17"/>
  <c r="M114" i="17"/>
  <c r="I114" i="17"/>
  <c r="I40" i="17"/>
  <c r="M40" i="17"/>
  <c r="K53" i="15"/>
  <c r="M53" i="15"/>
  <c r="K29" i="15"/>
  <c r="I29" i="15"/>
  <c r="K55" i="2"/>
  <c r="M55" i="2"/>
  <c r="M36" i="2"/>
  <c r="I36" i="2"/>
  <c r="M138" i="17"/>
  <c r="K138" i="17"/>
  <c r="I138" i="17"/>
  <c r="I132" i="17"/>
  <c r="K132" i="17"/>
  <c r="M132" i="17"/>
  <c r="I83" i="15"/>
  <c r="M83" i="15"/>
  <c r="K83" i="15"/>
  <c r="M41" i="17"/>
  <c r="K41" i="17"/>
  <c r="I41" i="17"/>
  <c r="I12" i="17"/>
  <c r="M12" i="17"/>
  <c r="K12" i="17"/>
  <c r="M64" i="17"/>
  <c r="I64" i="17"/>
  <c r="K64" i="17"/>
  <c r="I21" i="21"/>
  <c r="K21" i="21"/>
  <c r="M21" i="21"/>
  <c r="K124" i="15"/>
  <c r="M124" i="15"/>
  <c r="I124" i="15"/>
  <c r="K73" i="2"/>
  <c r="M73" i="2"/>
  <c r="M104" i="21"/>
  <c r="I104" i="21"/>
  <c r="K70" i="21"/>
  <c r="I70" i="21"/>
  <c r="I41" i="21"/>
  <c r="K41" i="21"/>
  <c r="K28" i="21"/>
  <c r="I28" i="21"/>
  <c r="M22" i="21"/>
  <c r="K22" i="21"/>
  <c r="M106" i="19"/>
  <c r="K106" i="19"/>
  <c r="I106" i="19"/>
  <c r="K91" i="19"/>
  <c r="M91" i="19"/>
  <c r="I91" i="19"/>
  <c r="I137" i="21"/>
  <c r="I98" i="21"/>
  <c r="M126" i="21"/>
  <c r="M28" i="21"/>
  <c r="M70" i="21"/>
  <c r="I34" i="17"/>
  <c r="K153" i="2"/>
  <c r="K36" i="2"/>
  <c r="M154" i="21"/>
  <c r="I154" i="21"/>
  <c r="I56" i="15"/>
  <c r="K56" i="15"/>
  <c r="K40" i="15"/>
  <c r="I40" i="15"/>
  <c r="K79" i="2"/>
  <c r="M79" i="2"/>
  <c r="K57" i="2"/>
  <c r="I57" i="2"/>
  <c r="M138" i="15"/>
  <c r="K138" i="15"/>
  <c r="M125" i="21"/>
  <c r="I125" i="21"/>
  <c r="K125" i="21"/>
  <c r="K59" i="19"/>
  <c r="M59" i="19"/>
  <c r="M17" i="19"/>
  <c r="I17" i="19"/>
  <c r="K17" i="19"/>
  <c r="M54" i="17"/>
  <c r="I54" i="17"/>
  <c r="K110" i="15"/>
  <c r="I110" i="15"/>
  <c r="M129" i="2"/>
  <c r="K129" i="2"/>
  <c r="M117" i="2"/>
  <c r="I117" i="2"/>
  <c r="I89" i="2"/>
  <c r="M89" i="2"/>
  <c r="K89" i="2"/>
  <c r="K31" i="2"/>
  <c r="I31" i="2"/>
  <c r="M31" i="2"/>
  <c r="I60" i="21"/>
  <c r="K60" i="21"/>
  <c r="M60" i="21"/>
  <c r="K12" i="21"/>
  <c r="I12" i="21"/>
  <c r="M12" i="21"/>
  <c r="K131" i="19"/>
  <c r="I131" i="19"/>
  <c r="I110" i="19"/>
  <c r="K110" i="19"/>
  <c r="M110" i="19"/>
  <c r="M29" i="19"/>
  <c r="K29" i="19"/>
  <c r="I123" i="17"/>
  <c r="M123" i="17"/>
  <c r="M141" i="2"/>
  <c r="I141" i="2"/>
  <c r="K141" i="2"/>
  <c r="K107" i="2"/>
  <c r="M107" i="2"/>
  <c r="M69" i="2"/>
  <c r="I69" i="2"/>
  <c r="K69" i="2"/>
  <c r="I59" i="2"/>
  <c r="M59" i="2"/>
  <c r="K59" i="2"/>
  <c r="I15" i="2"/>
  <c r="M15" i="2"/>
  <c r="K15" i="2"/>
  <c r="K75" i="21"/>
  <c r="I75" i="21"/>
  <c r="M70" i="19"/>
  <c r="K34" i="17"/>
  <c r="K80" i="17"/>
  <c r="I67" i="17"/>
  <c r="I73" i="2"/>
  <c r="I146" i="15"/>
  <c r="I153" i="2"/>
  <c r="I55" i="2"/>
  <c r="M29" i="15"/>
  <c r="M145" i="19"/>
  <c r="I145" i="19"/>
  <c r="M46" i="21"/>
  <c r="I46" i="21"/>
  <c r="I51" i="21"/>
  <c r="M51" i="21"/>
  <c r="M113" i="19"/>
  <c r="I113" i="19"/>
  <c r="M51" i="19"/>
  <c r="K51" i="19"/>
  <c r="M39" i="15"/>
  <c r="I39" i="15"/>
  <c r="M23" i="15"/>
  <c r="K23" i="15"/>
  <c r="M149" i="2"/>
  <c r="K149" i="2"/>
  <c r="M37" i="2"/>
  <c r="K37" i="2"/>
  <c r="I68" i="15"/>
  <c r="K68" i="15"/>
  <c r="K81" i="2"/>
  <c r="I81" i="2"/>
  <c r="K144" i="17"/>
  <c r="M143" i="15"/>
  <c r="I149" i="2"/>
  <c r="K74" i="15"/>
  <c r="I74" i="15"/>
  <c r="K35" i="17"/>
  <c r="I35" i="17"/>
  <c r="I138" i="2"/>
  <c r="K138" i="2"/>
  <c r="I111" i="2"/>
  <c r="K111" i="2"/>
  <c r="I100" i="2"/>
  <c r="K100" i="2"/>
  <c r="I88" i="17"/>
  <c r="M88" i="17"/>
  <c r="M126" i="15"/>
  <c r="I126" i="15"/>
  <c r="M63" i="19"/>
  <c r="I63" i="19"/>
  <c r="K115" i="17"/>
  <c r="I115" i="17"/>
  <c r="K63" i="17"/>
  <c r="M63" i="17"/>
  <c r="I28" i="17"/>
  <c r="M28" i="17"/>
  <c r="M150" i="15"/>
  <c r="K150" i="15"/>
  <c r="M32" i="15"/>
  <c r="K32" i="15"/>
  <c r="M19" i="15"/>
  <c r="I19" i="15"/>
  <c r="M25" i="2"/>
  <c r="K25" i="2"/>
  <c r="M47" i="15"/>
  <c r="K47" i="15"/>
  <c r="M15" i="15"/>
  <c r="I15" i="15"/>
  <c r="M20" i="17"/>
  <c r="K20" i="17"/>
  <c r="M120" i="21"/>
  <c r="I120" i="21"/>
  <c r="K139" i="2"/>
  <c r="I139" i="2"/>
  <c r="M67" i="2"/>
  <c r="K67" i="2"/>
  <c r="I99" i="15"/>
  <c r="K99" i="15"/>
  <c r="K38" i="2"/>
  <c r="I38" i="2"/>
  <c r="M139" i="17"/>
  <c r="I139" i="17"/>
  <c r="K141" i="21"/>
  <c r="K101" i="21"/>
  <c r="I141" i="21"/>
  <c r="I101" i="21"/>
  <c r="M37" i="21"/>
  <c r="I99" i="19"/>
  <c r="K41" i="19"/>
  <c r="M26" i="19"/>
  <c r="K147" i="17"/>
  <c r="M140" i="17"/>
  <c r="K129" i="17"/>
  <c r="K82" i="17"/>
  <c r="I63" i="17"/>
  <c r="M31" i="17"/>
  <c r="K96" i="15"/>
  <c r="M126" i="17"/>
  <c r="K88" i="17"/>
  <c r="M9" i="17"/>
  <c r="K66" i="15"/>
  <c r="K51" i="15"/>
  <c r="K19" i="15"/>
  <c r="M115" i="17"/>
  <c r="I32" i="15"/>
  <c r="M81" i="2"/>
  <c r="K134" i="2"/>
  <c r="I37" i="2"/>
  <c r="K40" i="21"/>
  <c r="M74" i="2"/>
  <c r="I96" i="2"/>
  <c r="K96" i="2"/>
  <c r="I74" i="2"/>
  <c r="I74" i="19"/>
  <c r="K74" i="19"/>
  <c r="M49" i="19"/>
  <c r="K49" i="19"/>
  <c r="K32" i="21"/>
  <c r="I64" i="21"/>
  <c r="I62" i="2"/>
  <c r="I10" i="2"/>
  <c r="R45" i="1"/>
  <c r="U45" i="1" s="1"/>
  <c r="I94" i="21"/>
  <c r="M103" i="21"/>
  <c r="M155" i="21"/>
  <c r="I123" i="21"/>
  <c r="I140" i="21"/>
  <c r="I78" i="21"/>
  <c r="K126" i="19"/>
  <c r="K151" i="17"/>
  <c r="I31" i="21"/>
  <c r="I153" i="19"/>
  <c r="I64" i="19"/>
  <c r="K114" i="17"/>
  <c r="M97" i="17"/>
  <c r="M15" i="17"/>
  <c r="K120" i="15"/>
  <c r="I80" i="17"/>
  <c r="K56" i="17"/>
  <c r="M36" i="17"/>
  <c r="K10" i="17"/>
  <c r="I85" i="17"/>
  <c r="K69" i="17"/>
  <c r="K156" i="2"/>
  <c r="M138" i="2"/>
  <c r="K94" i="2"/>
  <c r="M150" i="2"/>
  <c r="M118" i="2"/>
  <c r="M74" i="15"/>
  <c r="K52" i="15"/>
  <c r="M25" i="15"/>
  <c r="M50" i="2"/>
  <c r="K10" i="2"/>
  <c r="I151" i="17"/>
  <c r="M58" i="2"/>
  <c r="I58" i="2"/>
  <c r="K94" i="21"/>
  <c r="I103" i="21"/>
  <c r="K123" i="21"/>
  <c r="K31" i="21"/>
  <c r="M50" i="21"/>
  <c r="I15" i="17"/>
  <c r="M141" i="17"/>
  <c r="K85" i="17"/>
  <c r="M156" i="2"/>
  <c r="M111" i="2"/>
  <c r="M30" i="15"/>
  <c r="M13" i="15"/>
  <c r="I25" i="15"/>
  <c r="I68" i="21"/>
  <c r="K82" i="15"/>
  <c r="K63" i="21"/>
  <c r="I141" i="19"/>
  <c r="I127" i="17"/>
  <c r="M56" i="17"/>
  <c r="I87" i="17"/>
  <c r="K121" i="21"/>
  <c r="I142" i="21"/>
  <c r="M63" i="21"/>
  <c r="I82" i="21"/>
  <c r="K104" i="19"/>
  <c r="I49" i="19"/>
  <c r="M21" i="19"/>
  <c r="I125" i="17"/>
  <c r="K40" i="17"/>
  <c r="M67" i="17"/>
  <c r="K38" i="17"/>
  <c r="M35" i="17"/>
  <c r="M62" i="15"/>
  <c r="I41" i="15"/>
  <c r="M82" i="15"/>
  <c r="I32" i="2"/>
  <c r="M110" i="15"/>
  <c r="I138" i="15"/>
  <c r="I109" i="21"/>
  <c r="I142" i="19"/>
  <c r="K29" i="17"/>
  <c r="I127" i="15"/>
  <c r="K73" i="17"/>
  <c r="I87" i="2"/>
  <c r="K138" i="21"/>
  <c r="M107" i="21"/>
  <c r="K33" i="21"/>
  <c r="I23" i="21"/>
  <c r="M155" i="19"/>
  <c r="I15" i="21"/>
  <c r="M147" i="19"/>
  <c r="K133" i="17"/>
  <c r="I95" i="17"/>
  <c r="I150" i="21"/>
  <c r="K109" i="21"/>
  <c r="I144" i="21"/>
  <c r="I154" i="19"/>
  <c r="Y43" i="1"/>
  <c r="M16" i="21"/>
  <c r="K85" i="21"/>
  <c r="K147" i="15"/>
  <c r="K125" i="2"/>
  <c r="K124" i="17"/>
  <c r="I7" i="15"/>
  <c r="M100" i="15"/>
  <c r="I146" i="2"/>
  <c r="I48" i="21"/>
  <c r="Y97" i="1"/>
  <c r="K148" i="21"/>
  <c r="K134" i="21"/>
  <c r="K134" i="19"/>
  <c r="I152" i="19"/>
  <c r="I114" i="19"/>
  <c r="K18" i="19"/>
  <c r="K30" i="19"/>
  <c r="K55" i="15"/>
  <c r="I70" i="15"/>
  <c r="I21" i="2"/>
  <c r="M148" i="21"/>
  <c r="I107" i="21"/>
  <c r="K152" i="21"/>
  <c r="M134" i="21"/>
  <c r="I110" i="21"/>
  <c r="M8" i="21"/>
  <c r="I39" i="21"/>
  <c r="I47" i="21"/>
  <c r="K15" i="21"/>
  <c r="K152" i="19"/>
  <c r="K133" i="19"/>
  <c r="K34" i="21"/>
  <c r="I147" i="19"/>
  <c r="I97" i="19"/>
  <c r="I65" i="19"/>
  <c r="K37" i="19"/>
  <c r="K76" i="17"/>
  <c r="I102" i="17"/>
  <c r="I154" i="2"/>
  <c r="K116" i="21"/>
  <c r="I136" i="21"/>
  <c r="K144" i="21"/>
  <c r="M119" i="21"/>
  <c r="M152" i="21"/>
  <c r="K110" i="21"/>
  <c r="I59" i="21"/>
  <c r="K47" i="21"/>
  <c r="M85" i="21"/>
  <c r="I66" i="21"/>
  <c r="I133" i="19"/>
  <c r="M37" i="19"/>
  <c r="K97" i="19"/>
  <c r="K65" i="19"/>
  <c r="K26" i="17"/>
  <c r="M51" i="17"/>
  <c r="Y16" i="1"/>
  <c r="I8" i="21"/>
  <c r="I27" i="15"/>
  <c r="I143" i="21"/>
  <c r="K106" i="21"/>
  <c r="K95" i="21"/>
  <c r="K43" i="21"/>
  <c r="M14" i="21"/>
  <c r="K51" i="21"/>
  <c r="M149" i="17"/>
  <c r="M26" i="17"/>
  <c r="K132" i="15"/>
  <c r="K112" i="17"/>
  <c r="I84" i="15"/>
  <c r="K18" i="15"/>
  <c r="I76" i="15"/>
  <c r="I78" i="2"/>
  <c r="K118" i="21"/>
  <c r="I147" i="21"/>
  <c r="K151" i="21"/>
  <c r="K145" i="19"/>
  <c r="K46" i="21"/>
  <c r="I14" i="21"/>
  <c r="I119" i="19"/>
  <c r="M76" i="17"/>
  <c r="K55" i="17"/>
  <c r="M55" i="17"/>
  <c r="M71" i="15"/>
  <c r="M124" i="17"/>
  <c r="K102" i="17"/>
  <c r="M96" i="17"/>
  <c r="K44" i="15"/>
  <c r="K45" i="15"/>
  <c r="K142" i="2"/>
  <c r="I47" i="2"/>
  <c r="M128" i="21"/>
  <c r="I95" i="21"/>
  <c r="K39" i="21"/>
  <c r="I83" i="21"/>
  <c r="I19" i="21"/>
  <c r="M53" i="19"/>
  <c r="I30" i="17"/>
  <c r="K110" i="2"/>
  <c r="K17" i="15"/>
  <c r="M63" i="15"/>
  <c r="M130" i="2"/>
  <c r="K45" i="2"/>
  <c r="I7" i="2"/>
  <c r="AC124" i="1"/>
  <c r="M88" i="21"/>
  <c r="AC16" i="1"/>
  <c r="I102" i="21"/>
  <c r="M81" i="21"/>
  <c r="M65" i="21"/>
  <c r="M13" i="21"/>
  <c r="U16" i="1"/>
  <c r="I135" i="21"/>
  <c r="I111" i="21"/>
  <c r="K65" i="21"/>
  <c r="K13" i="21"/>
  <c r="K149" i="19"/>
  <c r="M43" i="21"/>
  <c r="M136" i="19"/>
  <c r="M7" i="21"/>
  <c r="I67" i="21"/>
  <c r="K148" i="19"/>
  <c r="I16" i="19"/>
  <c r="I153" i="17"/>
  <c r="K84" i="19"/>
  <c r="K58" i="19"/>
  <c r="K102" i="19"/>
  <c r="K66" i="17"/>
  <c r="M47" i="17"/>
  <c r="I112" i="17"/>
  <c r="K30" i="17"/>
  <c r="M132" i="15"/>
  <c r="M128" i="17"/>
  <c r="K119" i="15"/>
  <c r="M117" i="17"/>
  <c r="M18" i="15"/>
  <c r="K154" i="2"/>
  <c r="M127" i="2"/>
  <c r="M44" i="15"/>
  <c r="I108" i="2"/>
  <c r="K63" i="15"/>
  <c r="M56" i="15"/>
  <c r="K42" i="15"/>
  <c r="K108" i="2"/>
  <c r="K54" i="15"/>
  <c r="I36" i="15"/>
  <c r="M147" i="2"/>
  <c r="M142" i="2"/>
  <c r="M99" i="2"/>
  <c r="I97" i="2"/>
  <c r="K23" i="2"/>
  <c r="M43" i="2"/>
  <c r="I45" i="2"/>
  <c r="K52" i="21"/>
  <c r="Q124" i="1"/>
  <c r="Y124" i="1"/>
  <c r="Q16" i="1"/>
  <c r="M86" i="21"/>
  <c r="M122" i="21"/>
  <c r="M149" i="19"/>
  <c r="K67" i="21"/>
  <c r="I35" i="21"/>
  <c r="M16" i="19"/>
  <c r="I61" i="19"/>
  <c r="K43" i="19"/>
  <c r="M109" i="19"/>
  <c r="I86" i="19"/>
  <c r="I47" i="17"/>
  <c r="I119" i="15"/>
  <c r="M68" i="17"/>
  <c r="K27" i="15"/>
  <c r="I127" i="2"/>
  <c r="M17" i="15"/>
  <c r="M45" i="15"/>
  <c r="I130" i="2"/>
  <c r="M78" i="2"/>
  <c r="M54" i="15"/>
  <c r="K36" i="15"/>
  <c r="I147" i="2"/>
  <c r="I99" i="2"/>
  <c r="K97" i="2"/>
  <c r="K47" i="2"/>
  <c r="M23" i="2"/>
  <c r="K43" i="2"/>
  <c r="K7" i="2"/>
  <c r="I123" i="19"/>
  <c r="K103" i="19"/>
  <c r="I84" i="17"/>
  <c r="I144" i="15"/>
  <c r="K61" i="17"/>
  <c r="M156" i="15"/>
  <c r="K57" i="17"/>
  <c r="K151" i="15"/>
  <c r="I71" i="15"/>
  <c r="I125" i="2"/>
  <c r="I110" i="2"/>
  <c r="I90" i="2"/>
  <c r="I83" i="2"/>
  <c r="I116" i="21"/>
  <c r="I9" i="21"/>
  <c r="K9" i="21"/>
  <c r="K136" i="21"/>
  <c r="Q43" i="1"/>
  <c r="M45" i="21"/>
  <c r="M151" i="21"/>
  <c r="I127" i="21"/>
  <c r="K81" i="21"/>
  <c r="K45" i="21"/>
  <c r="K59" i="21"/>
  <c r="M151" i="19"/>
  <c r="K83" i="21"/>
  <c r="K19" i="21"/>
  <c r="K113" i="19"/>
  <c r="I51" i="19"/>
  <c r="I48" i="19"/>
  <c r="K35" i="19"/>
  <c r="M18" i="19"/>
  <c r="M30" i="19"/>
  <c r="M152" i="17"/>
  <c r="M123" i="19"/>
  <c r="K75" i="19"/>
  <c r="K20" i="19"/>
  <c r="I100" i="19"/>
  <c r="K86" i="19"/>
  <c r="K61" i="19"/>
  <c r="I36" i="19"/>
  <c r="I113" i="17"/>
  <c r="I36" i="17"/>
  <c r="K152" i="15"/>
  <c r="K144" i="15"/>
  <c r="I112" i="15"/>
  <c r="K127" i="17"/>
  <c r="I96" i="17"/>
  <c r="M61" i="17"/>
  <c r="I151" i="15"/>
  <c r="I128" i="17"/>
  <c r="I105" i="17"/>
  <c r="K84" i="17"/>
  <c r="I58" i="17"/>
  <c r="M57" i="17"/>
  <c r="K113" i="2"/>
  <c r="I51" i="17"/>
  <c r="I22" i="17"/>
  <c r="I55" i="15"/>
  <c r="I121" i="2"/>
  <c r="K84" i="15"/>
  <c r="K50" i="15"/>
  <c r="M49" i="15"/>
  <c r="I30" i="15"/>
  <c r="K152" i="2"/>
  <c r="K120" i="2"/>
  <c r="M96" i="2"/>
  <c r="K90" i="2"/>
  <c r="M71" i="2"/>
  <c r="K33" i="2"/>
  <c r="K76" i="15"/>
  <c r="I59" i="15"/>
  <c r="M42" i="15"/>
  <c r="I13" i="15"/>
  <c r="K146" i="2"/>
  <c r="I115" i="2"/>
  <c r="M61" i="2"/>
  <c r="M26" i="2"/>
  <c r="M22" i="2"/>
  <c r="K145" i="17"/>
  <c r="I16" i="21"/>
  <c r="M145" i="17"/>
  <c r="Z45" i="1"/>
  <c r="K128" i="21"/>
  <c r="M52" i="21"/>
  <c r="M134" i="19"/>
  <c r="M48" i="19"/>
  <c r="I35" i="19"/>
  <c r="M119" i="19"/>
  <c r="K95" i="19"/>
  <c r="K47" i="19"/>
  <c r="I152" i="17"/>
  <c r="M58" i="19"/>
  <c r="K125" i="17"/>
  <c r="M102" i="19"/>
  <c r="M100" i="19"/>
  <c r="I20" i="19"/>
  <c r="K149" i="17"/>
  <c r="K113" i="17"/>
  <c r="K108" i="17"/>
  <c r="M95" i="17"/>
  <c r="I68" i="17"/>
  <c r="I18" i="17"/>
  <c r="K139" i="15"/>
  <c r="K112" i="15"/>
  <c r="K91" i="15"/>
  <c r="U43" i="1"/>
  <c r="K87" i="17"/>
  <c r="K24" i="17"/>
  <c r="K105" i="17"/>
  <c r="K58" i="17"/>
  <c r="I156" i="15"/>
  <c r="K31" i="15"/>
  <c r="I117" i="17"/>
  <c r="M83" i="17"/>
  <c r="K22" i="17"/>
  <c r="I133" i="2"/>
  <c r="M50" i="15"/>
  <c r="I65" i="2"/>
  <c r="I49" i="15"/>
  <c r="M152" i="2"/>
  <c r="M120" i="2"/>
  <c r="M91" i="2"/>
  <c r="I71" i="2"/>
  <c r="M151" i="2"/>
  <c r="K41" i="2"/>
  <c r="I26" i="2"/>
  <c r="K83" i="2"/>
  <c r="M14" i="2"/>
  <c r="K22" i="2"/>
  <c r="I66" i="2"/>
  <c r="K53" i="19"/>
  <c r="M108" i="17"/>
  <c r="I66" i="17"/>
  <c r="K18" i="17"/>
  <c r="M139" i="15"/>
  <c r="M24" i="17"/>
  <c r="K65" i="15"/>
  <c r="K7" i="15"/>
  <c r="K121" i="2"/>
  <c r="I83" i="17"/>
  <c r="I65" i="15"/>
  <c r="I31" i="15"/>
  <c r="I113" i="2"/>
  <c r="M65" i="2"/>
  <c r="I91" i="2"/>
  <c r="K21" i="2"/>
  <c r="K9" i="2"/>
  <c r="I33" i="2"/>
  <c r="K14" i="2"/>
  <c r="K155" i="17"/>
  <c r="I155" i="17"/>
  <c r="K45" i="19"/>
  <c r="I45" i="19"/>
  <c r="M31" i="19"/>
  <c r="K31" i="19"/>
  <c r="M11" i="15"/>
  <c r="I11" i="15"/>
  <c r="I104" i="2"/>
  <c r="K104" i="2"/>
  <c r="K86" i="2"/>
  <c r="I86" i="2"/>
  <c r="M86" i="2"/>
  <c r="K54" i="2"/>
  <c r="I54" i="2"/>
  <c r="M54" i="2"/>
  <c r="K19" i="2"/>
  <c r="I19" i="2"/>
  <c r="I130" i="19"/>
  <c r="K130" i="19"/>
  <c r="M96" i="21"/>
  <c r="I96" i="21"/>
  <c r="K56" i="21"/>
  <c r="I56" i="21"/>
  <c r="M83" i="19"/>
  <c r="K83" i="19"/>
  <c r="I25" i="19"/>
  <c r="M25" i="19"/>
  <c r="I140" i="15"/>
  <c r="M140" i="15"/>
  <c r="K75" i="15"/>
  <c r="I75" i="15"/>
  <c r="M149" i="21"/>
  <c r="I149" i="21"/>
  <c r="M135" i="19"/>
  <c r="K135" i="19"/>
  <c r="M110" i="17"/>
  <c r="K110" i="17"/>
  <c r="K96" i="21"/>
  <c r="I122" i="21"/>
  <c r="K140" i="19"/>
  <c r="K62" i="21"/>
  <c r="M30" i="21"/>
  <c r="M9" i="21"/>
  <c r="K141" i="19"/>
  <c r="M130" i="19"/>
  <c r="M82" i="21"/>
  <c r="I85" i="19"/>
  <c r="M156" i="17"/>
  <c r="K85" i="19"/>
  <c r="I46" i="19"/>
  <c r="K118" i="19"/>
  <c r="K33" i="19"/>
  <c r="M137" i="17"/>
  <c r="I52" i="19"/>
  <c r="M33" i="17"/>
  <c r="I136" i="15"/>
  <c r="I103" i="15"/>
  <c r="M121" i="17"/>
  <c r="K52" i="17"/>
  <c r="M19" i="2"/>
  <c r="K99" i="17"/>
  <c r="M99" i="17"/>
  <c r="I72" i="17"/>
  <c r="K72" i="17"/>
  <c r="M154" i="15"/>
  <c r="I154" i="15"/>
  <c r="K154" i="15"/>
  <c r="I136" i="2"/>
  <c r="M136" i="2"/>
  <c r="M106" i="2"/>
  <c r="I106" i="2"/>
  <c r="I88" i="2"/>
  <c r="M88" i="2"/>
  <c r="K8" i="15"/>
  <c r="I8" i="15"/>
  <c r="M77" i="2"/>
  <c r="I77" i="2"/>
  <c r="K77" i="2"/>
  <c r="M145" i="21"/>
  <c r="I145" i="21"/>
  <c r="M122" i="15"/>
  <c r="K122" i="15"/>
  <c r="I122" i="15"/>
  <c r="I107" i="15"/>
  <c r="K107" i="15"/>
  <c r="K128" i="2"/>
  <c r="I128" i="2"/>
  <c r="I116" i="2"/>
  <c r="M116" i="2"/>
  <c r="I51" i="2"/>
  <c r="M51" i="2"/>
  <c r="M28" i="2"/>
  <c r="I28" i="2"/>
  <c r="I126" i="21"/>
  <c r="M62" i="21"/>
  <c r="I18" i="21"/>
  <c r="I83" i="19"/>
  <c r="I156" i="17"/>
  <c r="K46" i="19"/>
  <c r="M81" i="19"/>
  <c r="K52" i="19"/>
  <c r="M33" i="19"/>
  <c r="K111" i="19"/>
  <c r="M155" i="17"/>
  <c r="K92" i="17"/>
  <c r="K136" i="15"/>
  <c r="K119" i="17"/>
  <c r="M74" i="17"/>
  <c r="M119" i="17"/>
  <c r="I74" i="17"/>
  <c r="K140" i="15"/>
  <c r="I28" i="15"/>
  <c r="M75" i="15"/>
  <c r="M104" i="2"/>
  <c r="K88" i="2"/>
  <c r="I53" i="2"/>
  <c r="K53" i="2"/>
  <c r="I30" i="2"/>
  <c r="M30" i="2"/>
  <c r="I131" i="15"/>
  <c r="K131" i="15"/>
  <c r="I60" i="15"/>
  <c r="M60" i="15"/>
  <c r="K155" i="2"/>
  <c r="I155" i="2"/>
  <c r="M137" i="2"/>
  <c r="K137" i="2"/>
  <c r="K82" i="2"/>
  <c r="I82" i="2"/>
  <c r="M82" i="2"/>
  <c r="M42" i="2"/>
  <c r="K42" i="2"/>
  <c r="M16" i="2"/>
  <c r="I16" i="2"/>
  <c r="K16" i="2"/>
  <c r="I135" i="19"/>
  <c r="I50" i="21"/>
  <c r="M18" i="21"/>
  <c r="I101" i="19"/>
  <c r="K25" i="19"/>
  <c r="I111" i="19"/>
  <c r="M45" i="19"/>
  <c r="K137" i="17"/>
  <c r="M92" i="17"/>
  <c r="M19" i="17"/>
  <c r="K46" i="15"/>
  <c r="K28" i="15"/>
  <c r="M143" i="17"/>
  <c r="I143" i="17"/>
  <c r="I90" i="17"/>
  <c r="M90" i="17"/>
  <c r="M50" i="17"/>
  <c r="I50" i="17"/>
  <c r="M16" i="17"/>
  <c r="K16" i="17"/>
  <c r="I16" i="17"/>
  <c r="K57" i="15"/>
  <c r="I57" i="15"/>
  <c r="I38" i="15"/>
  <c r="M38" i="15"/>
  <c r="M20" i="15"/>
  <c r="K20" i="15"/>
  <c r="M140" i="2"/>
  <c r="K140" i="2"/>
  <c r="K122" i="2"/>
  <c r="I122" i="2"/>
  <c r="I34" i="15"/>
  <c r="M34" i="15"/>
  <c r="I24" i="15"/>
  <c r="M24" i="15"/>
  <c r="I10" i="15"/>
  <c r="M10" i="15"/>
  <c r="K10" i="15"/>
  <c r="K119" i="2"/>
  <c r="I119" i="2"/>
  <c r="M119" i="2"/>
  <c r="M105" i="2"/>
  <c r="K105" i="2"/>
  <c r="K92" i="2"/>
  <c r="I92" i="2"/>
  <c r="M29" i="2"/>
  <c r="I29" i="2"/>
  <c r="M142" i="15"/>
  <c r="K142" i="15"/>
  <c r="M124" i="21"/>
  <c r="I124" i="21"/>
  <c r="M106" i="15"/>
  <c r="I106" i="15"/>
  <c r="M90" i="15"/>
  <c r="I90" i="15"/>
  <c r="I13" i="2"/>
  <c r="M13" i="2"/>
  <c r="K13" i="2"/>
  <c r="M94" i="15"/>
  <c r="K94" i="15"/>
  <c r="K80" i="2"/>
  <c r="M80" i="2"/>
  <c r="I80" i="2"/>
  <c r="K64" i="2"/>
  <c r="M64" i="2"/>
  <c r="I64" i="2"/>
  <c r="M118" i="15"/>
  <c r="K118" i="15"/>
  <c r="M102" i="15"/>
  <c r="K102" i="15"/>
  <c r="K84" i="2"/>
  <c r="I84" i="2"/>
  <c r="K68" i="2"/>
  <c r="I68" i="2"/>
  <c r="M40" i="2"/>
  <c r="I40" i="2"/>
  <c r="K40" i="2"/>
  <c r="K56" i="2"/>
  <c r="M56" i="2"/>
  <c r="I56" i="2"/>
  <c r="M114" i="15"/>
  <c r="K114" i="15"/>
  <c r="I114" i="15"/>
  <c r="M78" i="15"/>
  <c r="K78" i="15"/>
  <c r="K20" i="21"/>
  <c r="I20" i="21"/>
  <c r="M134" i="15"/>
  <c r="K134" i="15"/>
  <c r="M86" i="15"/>
  <c r="K86" i="15"/>
  <c r="K52" i="2"/>
  <c r="I52" i="2"/>
  <c r="K72" i="2"/>
  <c r="M72" i="2"/>
  <c r="I72" i="2"/>
  <c r="U70" i="1"/>
  <c r="M125" i="19"/>
  <c r="K125" i="19"/>
  <c r="M129" i="19"/>
  <c r="K129" i="19"/>
  <c r="I129" i="19"/>
  <c r="M112" i="21"/>
  <c r="I112" i="21"/>
  <c r="M130" i="15"/>
  <c r="K130" i="15"/>
  <c r="I130" i="15"/>
  <c r="K76" i="2"/>
  <c r="I76" i="2"/>
  <c r="K60" i="2"/>
  <c r="I60" i="2"/>
  <c r="K97" i="1"/>
  <c r="AC99" i="1"/>
  <c r="AC98" i="1"/>
  <c r="Z101" i="1"/>
  <c r="R101" i="1"/>
  <c r="A102" i="1"/>
  <c r="AD101" i="1"/>
  <c r="B101" i="1" s="1"/>
  <c r="V101" i="1"/>
  <c r="N101" i="1"/>
  <c r="Q71" i="1"/>
  <c r="L71" i="1"/>
  <c r="M71" i="1" s="1"/>
  <c r="K71" i="1" s="1"/>
  <c r="Q17" i="1"/>
  <c r="L17" i="1"/>
  <c r="M17" i="1" s="1"/>
  <c r="K17" i="1" s="1"/>
  <c r="AC17" i="1"/>
  <c r="M87" i="21"/>
  <c r="K87" i="21"/>
  <c r="I87" i="21"/>
  <c r="Y19" i="1"/>
  <c r="AC19" i="1"/>
  <c r="M108" i="19"/>
  <c r="I108" i="19"/>
  <c r="K108" i="19"/>
  <c r="I132" i="19"/>
  <c r="M132" i="19"/>
  <c r="K132" i="19"/>
  <c r="Y98" i="1"/>
  <c r="M76" i="19"/>
  <c r="I76" i="19"/>
  <c r="K76" i="19"/>
  <c r="M44" i="19"/>
  <c r="I44" i="19"/>
  <c r="K44" i="19"/>
  <c r="M56" i="19"/>
  <c r="I56" i="19"/>
  <c r="K56" i="19"/>
  <c r="M12" i="19"/>
  <c r="I12" i="19"/>
  <c r="K12" i="19"/>
  <c r="Q70" i="1"/>
  <c r="Y70" i="1"/>
  <c r="I7" i="17"/>
  <c r="M7" i="17"/>
  <c r="K7" i="17"/>
  <c r="I75" i="17"/>
  <c r="M75" i="17"/>
  <c r="K75" i="17"/>
  <c r="I11" i="17"/>
  <c r="M11" i="17"/>
  <c r="K11" i="17"/>
  <c r="I93" i="15"/>
  <c r="K93" i="15"/>
  <c r="M93" i="15"/>
  <c r="K73" i="15"/>
  <c r="I73" i="15"/>
  <c r="M73" i="15"/>
  <c r="I153" i="15"/>
  <c r="M153" i="15"/>
  <c r="K153" i="15"/>
  <c r="I129" i="15"/>
  <c r="M129" i="15"/>
  <c r="K129" i="15"/>
  <c r="I97" i="15"/>
  <c r="M97" i="15"/>
  <c r="K97" i="15"/>
  <c r="M8" i="2"/>
  <c r="K8" i="2"/>
  <c r="I8" i="2"/>
  <c r="U125" i="1"/>
  <c r="Z126" i="1"/>
  <c r="R126" i="1"/>
  <c r="N126" i="1"/>
  <c r="A127" i="1"/>
  <c r="AD126" i="1"/>
  <c r="B126" i="1" s="1"/>
  <c r="V126" i="1"/>
  <c r="U99" i="1"/>
  <c r="Q100" i="1"/>
  <c r="L100" i="1"/>
  <c r="M100" i="1" s="1"/>
  <c r="K100" i="1" s="1"/>
  <c r="Y71" i="1"/>
  <c r="U44" i="1"/>
  <c r="Y18" i="1"/>
  <c r="U17" i="1"/>
  <c r="AC18" i="1"/>
  <c r="Y125" i="1"/>
  <c r="I128" i="19"/>
  <c r="K128" i="19"/>
  <c r="M128" i="19"/>
  <c r="AC100" i="1"/>
  <c r="Q99" i="1"/>
  <c r="L99" i="1"/>
  <c r="M99" i="1" s="1"/>
  <c r="K99" i="1" s="1"/>
  <c r="M80" i="19"/>
  <c r="I80" i="19"/>
  <c r="K80" i="19"/>
  <c r="AC97" i="1"/>
  <c r="U97" i="1"/>
  <c r="I7" i="19"/>
  <c r="K7" i="19"/>
  <c r="M7" i="19"/>
  <c r="M72" i="19"/>
  <c r="I72" i="19"/>
  <c r="K72" i="19"/>
  <c r="M13" i="19"/>
  <c r="K13" i="19"/>
  <c r="I13" i="19"/>
  <c r="I91" i="17"/>
  <c r="M91" i="17"/>
  <c r="K91" i="17"/>
  <c r="I27" i="17"/>
  <c r="M27" i="17"/>
  <c r="K27" i="17"/>
  <c r="I149" i="15"/>
  <c r="K149" i="15"/>
  <c r="M149" i="15"/>
  <c r="I141" i="15"/>
  <c r="K141" i="15"/>
  <c r="M141" i="15"/>
  <c r="I133" i="15"/>
  <c r="K133" i="15"/>
  <c r="M133" i="15"/>
  <c r="I125" i="15"/>
  <c r="K125" i="15"/>
  <c r="M125" i="15"/>
  <c r="I117" i="15"/>
  <c r="K117" i="15"/>
  <c r="M117" i="15"/>
  <c r="I109" i="15"/>
  <c r="K109" i="15"/>
  <c r="M109" i="15"/>
  <c r="I101" i="15"/>
  <c r="K101" i="15"/>
  <c r="M101" i="15"/>
  <c r="AD45" i="1"/>
  <c r="B45" i="1" s="1"/>
  <c r="I121" i="15"/>
  <c r="M121" i="15"/>
  <c r="K121" i="15"/>
  <c r="I89" i="15"/>
  <c r="M89" i="15"/>
  <c r="K89" i="15"/>
  <c r="K44" i="2"/>
  <c r="I44" i="2"/>
  <c r="M44" i="2"/>
  <c r="AC125" i="1"/>
  <c r="U98" i="1"/>
  <c r="Y100" i="1"/>
  <c r="Q18" i="1"/>
  <c r="L18" i="1"/>
  <c r="M18" i="1" s="1"/>
  <c r="K18" i="1" s="1"/>
  <c r="U18" i="1"/>
  <c r="I90" i="21"/>
  <c r="K90" i="21"/>
  <c r="M90" i="21"/>
  <c r="Z20" i="1"/>
  <c r="R20" i="1"/>
  <c r="A21" i="1"/>
  <c r="AD20" i="1"/>
  <c r="B20" i="1" s="1"/>
  <c r="V20" i="1"/>
  <c r="N20" i="1"/>
  <c r="M91" i="21"/>
  <c r="K91" i="21"/>
  <c r="I91" i="21"/>
  <c r="AC44" i="1"/>
  <c r="I120" i="19"/>
  <c r="K120" i="19"/>
  <c r="M120" i="19"/>
  <c r="I124" i="19"/>
  <c r="M124" i="19"/>
  <c r="K124" i="19"/>
  <c r="Q98" i="1"/>
  <c r="L98" i="1"/>
  <c r="M98" i="1" s="1"/>
  <c r="K98" i="1" s="1"/>
  <c r="M8" i="19"/>
  <c r="I8" i="19"/>
  <c r="K8" i="19"/>
  <c r="M92" i="19"/>
  <c r="I92" i="19"/>
  <c r="K92" i="19"/>
  <c r="M60" i="19"/>
  <c r="I60" i="19"/>
  <c r="K60" i="19"/>
  <c r="M28" i="19"/>
  <c r="I28" i="19"/>
  <c r="K28" i="19"/>
  <c r="M88" i="19"/>
  <c r="I88" i="19"/>
  <c r="K88" i="19"/>
  <c r="M24" i="19"/>
  <c r="I24" i="19"/>
  <c r="K24" i="19"/>
  <c r="M150" i="17"/>
  <c r="I150" i="17"/>
  <c r="K150" i="17"/>
  <c r="M146" i="17"/>
  <c r="K146" i="17"/>
  <c r="I146" i="17"/>
  <c r="I107" i="17"/>
  <c r="M107" i="17"/>
  <c r="K107" i="17"/>
  <c r="I43" i="17"/>
  <c r="M43" i="17"/>
  <c r="K43" i="17"/>
  <c r="I77" i="15"/>
  <c r="K77" i="15"/>
  <c r="M77" i="15"/>
  <c r="AC71" i="1"/>
  <c r="Q44" i="1"/>
  <c r="L44" i="1"/>
  <c r="M44" i="1" s="1"/>
  <c r="K44" i="1" s="1"/>
  <c r="I145" i="15"/>
  <c r="M145" i="15"/>
  <c r="K145" i="15"/>
  <c r="I113" i="15"/>
  <c r="M113" i="15"/>
  <c r="K113" i="15"/>
  <c r="I81" i="15"/>
  <c r="M81" i="15"/>
  <c r="K81" i="15"/>
  <c r="M12" i="2"/>
  <c r="K12" i="2"/>
  <c r="I12" i="2"/>
  <c r="Y99" i="1"/>
  <c r="A73" i="1"/>
  <c r="R72" i="1"/>
  <c r="N72" i="1"/>
  <c r="AD72" i="1"/>
  <c r="B72" i="1" s="1"/>
  <c r="Z72" i="1"/>
  <c r="V72" i="1"/>
  <c r="Y17" i="1"/>
  <c r="K43" i="1"/>
  <c r="AD46" i="1"/>
  <c r="B46" i="1" s="1"/>
  <c r="V46" i="1"/>
  <c r="N46" i="1"/>
  <c r="Z46" i="1"/>
  <c r="R46" i="1"/>
  <c r="A47" i="1"/>
  <c r="Q125" i="1"/>
  <c r="L125" i="1"/>
  <c r="M125" i="1" s="1"/>
  <c r="K125" i="1" s="1"/>
  <c r="Q19" i="1"/>
  <c r="L19" i="1"/>
  <c r="M19" i="1" s="1"/>
  <c r="K19" i="1" s="1"/>
  <c r="U19" i="1"/>
  <c r="I112" i="19"/>
  <c r="K112" i="19"/>
  <c r="M112" i="19"/>
  <c r="U100" i="1"/>
  <c r="M96" i="19"/>
  <c r="I96" i="19"/>
  <c r="K96" i="19"/>
  <c r="M40" i="19"/>
  <c r="I40" i="19"/>
  <c r="K40" i="19"/>
  <c r="I11" i="19"/>
  <c r="K11" i="19"/>
  <c r="M11" i="19"/>
  <c r="K142" i="17"/>
  <c r="I142" i="17"/>
  <c r="M142" i="17"/>
  <c r="M8" i="17"/>
  <c r="K8" i="17"/>
  <c r="I8" i="17"/>
  <c r="I59" i="17"/>
  <c r="M59" i="17"/>
  <c r="K59" i="17"/>
  <c r="I85" i="15"/>
  <c r="K85" i="15"/>
  <c r="M85" i="15"/>
  <c r="I69" i="15"/>
  <c r="M69" i="15"/>
  <c r="K69" i="15"/>
  <c r="U71" i="1"/>
  <c r="Y44" i="1"/>
  <c r="I137" i="15"/>
  <c r="M137" i="15"/>
  <c r="K137" i="15"/>
  <c r="I105" i="15"/>
  <c r="M105" i="15"/>
  <c r="K105" i="15"/>
  <c r="M61" i="15"/>
  <c r="K61" i="15"/>
  <c r="I61" i="15"/>
  <c r="M12" i="15"/>
  <c r="K12" i="15"/>
  <c r="I12" i="15"/>
  <c r="I11" i="2"/>
  <c r="M11" i="2"/>
  <c r="K11" i="2"/>
  <c r="M48" i="2"/>
  <c r="K48" i="2"/>
  <c r="I48" i="2"/>
  <c r="U5" i="21" l="1"/>
  <c r="S7" i="19"/>
  <c r="U5" i="17"/>
  <c r="K10" i="21"/>
  <c r="I10" i="21"/>
  <c r="M10" i="21"/>
  <c r="Q45" i="1"/>
  <c r="AC45" i="1"/>
  <c r="U20" i="1"/>
  <c r="U46" i="1"/>
  <c r="Y20" i="1"/>
  <c r="AC20" i="1"/>
  <c r="L126" i="1"/>
  <c r="M126" i="1" s="1"/>
  <c r="K126" i="1" s="1"/>
  <c r="Q126" i="1"/>
  <c r="Q101" i="1"/>
  <c r="L101" i="1"/>
  <c r="M101" i="1" s="1"/>
  <c r="K101" i="1" s="1"/>
  <c r="U101" i="1"/>
  <c r="AC46" i="1"/>
  <c r="Y72" i="1"/>
  <c r="Q72" i="1"/>
  <c r="L72" i="1"/>
  <c r="M72" i="1" s="1"/>
  <c r="K72" i="1" s="1"/>
  <c r="Y126" i="1"/>
  <c r="U126" i="1"/>
  <c r="Y101" i="1"/>
  <c r="AC101" i="1"/>
  <c r="L46" i="1"/>
  <c r="M46" i="1" s="1"/>
  <c r="K46" i="1" s="1"/>
  <c r="Q46" i="1"/>
  <c r="AC72" i="1"/>
  <c r="AC126" i="1"/>
  <c r="S7" i="2"/>
  <c r="U72" i="1"/>
  <c r="AD21" i="1"/>
  <c r="B21" i="1" s="1"/>
  <c r="V21" i="1"/>
  <c r="N21" i="1"/>
  <c r="Z21" i="1"/>
  <c r="R21" i="1"/>
  <c r="A22" i="1"/>
  <c r="Z47" i="1"/>
  <c r="A48" i="1"/>
  <c r="AD47" i="1"/>
  <c r="B47" i="1" s="1"/>
  <c r="N47" i="1"/>
  <c r="R47" i="1"/>
  <c r="V47" i="1"/>
  <c r="Y46" i="1"/>
  <c r="Z73" i="1"/>
  <c r="R73" i="1"/>
  <c r="A74" i="1"/>
  <c r="N73" i="1"/>
  <c r="AD73" i="1"/>
  <c r="B73" i="1" s="1"/>
  <c r="V73" i="1"/>
  <c r="Q20" i="1"/>
  <c r="L20" i="1"/>
  <c r="M20" i="1" s="1"/>
  <c r="K20" i="1" s="1"/>
  <c r="AD127" i="1"/>
  <c r="B127" i="1" s="1"/>
  <c r="V127" i="1"/>
  <c r="N127" i="1"/>
  <c r="A128" i="1"/>
  <c r="Z127" i="1"/>
  <c r="R127" i="1"/>
  <c r="Z102" i="1"/>
  <c r="R102" i="1"/>
  <c r="A103" i="1"/>
  <c r="AD102" i="1"/>
  <c r="B102" i="1" s="1"/>
  <c r="N102" i="1"/>
  <c r="V102" i="1"/>
  <c r="U5" i="19" l="1"/>
  <c r="S7" i="15"/>
  <c r="U5" i="15" s="1"/>
  <c r="U5" i="2"/>
  <c r="A104" i="1"/>
  <c r="AD103" i="1"/>
  <c r="B103" i="1" s="1"/>
  <c r="N103" i="1"/>
  <c r="Z103" i="1"/>
  <c r="V103" i="1"/>
  <c r="R103" i="1"/>
  <c r="Y47" i="1"/>
  <c r="Y102" i="1"/>
  <c r="AC127" i="1"/>
  <c r="L73" i="1"/>
  <c r="M73" i="1" s="1"/>
  <c r="K73" i="1" s="1"/>
  <c r="Q73" i="1"/>
  <c r="U47" i="1"/>
  <c r="Z48" i="1"/>
  <c r="V48" i="1"/>
  <c r="A49" i="1"/>
  <c r="R48" i="1"/>
  <c r="N48" i="1"/>
  <c r="AD48" i="1"/>
  <c r="B48" i="1" s="1"/>
  <c r="Q102" i="1"/>
  <c r="L102" i="1"/>
  <c r="M102" i="1" s="1"/>
  <c r="K102" i="1" s="1"/>
  <c r="AC102" i="1"/>
  <c r="A129" i="1"/>
  <c r="AD128" i="1"/>
  <c r="B128" i="1" s="1"/>
  <c r="V128" i="1"/>
  <c r="N128" i="1"/>
  <c r="Z128" i="1"/>
  <c r="R128" i="1"/>
  <c r="Y73" i="1"/>
  <c r="A75" i="1"/>
  <c r="N74" i="1"/>
  <c r="AD74" i="1"/>
  <c r="B74" i="1" s="1"/>
  <c r="Z74" i="1"/>
  <c r="V74" i="1"/>
  <c r="R74" i="1"/>
  <c r="Q47" i="1"/>
  <c r="L47" i="1"/>
  <c r="M47" i="1" s="1"/>
  <c r="K47" i="1" s="1"/>
  <c r="AC47" i="1"/>
  <c r="U127" i="1"/>
  <c r="Y21" i="1"/>
  <c r="U102" i="1"/>
  <c r="Y127" i="1"/>
  <c r="AC21" i="1"/>
  <c r="U73" i="1"/>
  <c r="A23" i="1"/>
  <c r="AD22" i="1"/>
  <c r="B22" i="1" s="1"/>
  <c r="V22" i="1"/>
  <c r="N22" i="1"/>
  <c r="Z22" i="1"/>
  <c r="R22" i="1"/>
  <c r="Q21" i="1"/>
  <c r="L21" i="1"/>
  <c r="M21" i="1" s="1"/>
  <c r="K21" i="1" s="1"/>
  <c r="L127" i="1"/>
  <c r="M127" i="1" s="1"/>
  <c r="K127" i="1" s="1"/>
  <c r="Q127" i="1"/>
  <c r="AC73" i="1"/>
  <c r="U21" i="1"/>
  <c r="Z23" i="1" l="1"/>
  <c r="R23" i="1"/>
  <c r="A24" i="1"/>
  <c r="AD23" i="1"/>
  <c r="B23" i="1" s="1"/>
  <c r="V23" i="1"/>
  <c r="N23" i="1"/>
  <c r="Y74" i="1"/>
  <c r="AD75" i="1"/>
  <c r="B75" i="1" s="1"/>
  <c r="V75" i="1"/>
  <c r="N75" i="1"/>
  <c r="A76" i="1"/>
  <c r="Z75" i="1"/>
  <c r="R75" i="1"/>
  <c r="Q128" i="1"/>
  <c r="L128" i="1"/>
  <c r="M128" i="1" s="1"/>
  <c r="K128" i="1" s="1"/>
  <c r="L48" i="1"/>
  <c r="M48" i="1" s="1"/>
  <c r="K48" i="1" s="1"/>
  <c r="Q48" i="1"/>
  <c r="Y48" i="1"/>
  <c r="AC74" i="1"/>
  <c r="Y128" i="1"/>
  <c r="U48" i="1"/>
  <c r="AC48" i="1"/>
  <c r="U103" i="1"/>
  <c r="L103" i="1"/>
  <c r="M103" i="1" s="1"/>
  <c r="K103" i="1" s="1"/>
  <c r="Q103" i="1"/>
  <c r="U128" i="1"/>
  <c r="V49" i="1"/>
  <c r="R49" i="1"/>
  <c r="A50" i="1"/>
  <c r="N49" i="1"/>
  <c r="Z49" i="1"/>
  <c r="AD49" i="1"/>
  <c r="B49" i="1" s="1"/>
  <c r="Y103" i="1"/>
  <c r="Q22" i="1"/>
  <c r="L22" i="1"/>
  <c r="M22" i="1" s="1"/>
  <c r="K22" i="1" s="1"/>
  <c r="U22" i="1"/>
  <c r="Y22" i="1"/>
  <c r="AC22" i="1"/>
  <c r="U74" i="1"/>
  <c r="L74" i="1"/>
  <c r="M74" i="1" s="1"/>
  <c r="K74" i="1" s="1"/>
  <c r="Q74" i="1"/>
  <c r="AC128" i="1"/>
  <c r="Z129" i="1"/>
  <c r="R129" i="1"/>
  <c r="A130" i="1"/>
  <c r="AD129" i="1"/>
  <c r="B129" i="1" s="1"/>
  <c r="V129" i="1"/>
  <c r="N129" i="1"/>
  <c r="AC103" i="1"/>
  <c r="Z104" i="1"/>
  <c r="R104" i="1"/>
  <c r="AD104" i="1"/>
  <c r="B104" i="1" s="1"/>
  <c r="V104" i="1"/>
  <c r="A105" i="1"/>
  <c r="N104" i="1"/>
  <c r="AC104" i="1" l="1"/>
  <c r="Z130" i="1"/>
  <c r="R130" i="1"/>
  <c r="AD130" i="1"/>
  <c r="B130" i="1" s="1"/>
  <c r="V130" i="1"/>
  <c r="N130" i="1"/>
  <c r="A131" i="1"/>
  <c r="AC49" i="1"/>
  <c r="Y49" i="1"/>
  <c r="AC75" i="1"/>
  <c r="Y104" i="1"/>
  <c r="U129" i="1"/>
  <c r="Q49" i="1"/>
  <c r="L49" i="1"/>
  <c r="M49" i="1" s="1"/>
  <c r="K49" i="1" s="1"/>
  <c r="A77" i="1"/>
  <c r="AD76" i="1"/>
  <c r="B76" i="1" s="1"/>
  <c r="Z76" i="1"/>
  <c r="V76" i="1"/>
  <c r="R76" i="1"/>
  <c r="N76" i="1"/>
  <c r="Z24" i="1"/>
  <c r="R24" i="1"/>
  <c r="AD24" i="1"/>
  <c r="B24" i="1" s="1"/>
  <c r="V24" i="1"/>
  <c r="N24" i="1"/>
  <c r="Q129" i="1"/>
  <c r="L129" i="1"/>
  <c r="M129" i="1" s="1"/>
  <c r="K129" i="1" s="1"/>
  <c r="AD50" i="1"/>
  <c r="B50" i="1" s="1"/>
  <c r="V50" i="1"/>
  <c r="N50" i="1"/>
  <c r="R50" i="1"/>
  <c r="A51" i="1"/>
  <c r="Z50" i="1"/>
  <c r="L75" i="1"/>
  <c r="M75" i="1" s="1"/>
  <c r="K75" i="1" s="1"/>
  <c r="Q75" i="1"/>
  <c r="Q23" i="1"/>
  <c r="L23" i="1"/>
  <c r="M23" i="1" s="1"/>
  <c r="K23" i="1" s="1"/>
  <c r="U23" i="1"/>
  <c r="AD105" i="1"/>
  <c r="B105" i="1" s="1"/>
  <c r="Z105" i="1"/>
  <c r="V105" i="1"/>
  <c r="R105" i="1"/>
  <c r="N105" i="1"/>
  <c r="Y129" i="1"/>
  <c r="AC129" i="1"/>
  <c r="L104" i="1"/>
  <c r="M104" i="1" s="1"/>
  <c r="K104" i="1" s="1"/>
  <c r="Q104" i="1"/>
  <c r="U104" i="1"/>
  <c r="U49" i="1"/>
  <c r="U75" i="1"/>
  <c r="Y75" i="1"/>
  <c r="Y23" i="1"/>
  <c r="AC23" i="1"/>
  <c r="AC105" i="1" l="1"/>
  <c r="U50" i="1"/>
  <c r="Y24" i="1"/>
  <c r="Y76" i="1"/>
  <c r="Y130" i="1"/>
  <c r="L105" i="1"/>
  <c r="M105" i="1" s="1"/>
  <c r="K105" i="1" s="1"/>
  <c r="Q105" i="1"/>
  <c r="AC50" i="1"/>
  <c r="Q50" i="1"/>
  <c r="L50" i="1"/>
  <c r="M50" i="1" s="1"/>
  <c r="K50" i="1" s="1"/>
  <c r="AC76" i="1"/>
  <c r="U105" i="1"/>
  <c r="R51" i="1"/>
  <c r="N51" i="1"/>
  <c r="AD51" i="1"/>
  <c r="B51" i="1" s="1"/>
  <c r="Z51" i="1"/>
  <c r="V51" i="1"/>
  <c r="Y50" i="1"/>
  <c r="U24" i="1"/>
  <c r="Q76" i="1"/>
  <c r="L76" i="1"/>
  <c r="M76" i="1" s="1"/>
  <c r="K76" i="1" s="1"/>
  <c r="AD131" i="1"/>
  <c r="B131" i="1" s="1"/>
  <c r="V131" i="1"/>
  <c r="N131" i="1"/>
  <c r="R131" i="1"/>
  <c r="A132" i="1"/>
  <c r="Z131" i="1"/>
  <c r="U130" i="1"/>
  <c r="Y105" i="1"/>
  <c r="Q24" i="1"/>
  <c r="L24" i="1"/>
  <c r="M24" i="1" s="1"/>
  <c r="K24" i="1" s="1"/>
  <c r="AC24" i="1"/>
  <c r="U76" i="1"/>
  <c r="Z77" i="1"/>
  <c r="R77" i="1"/>
  <c r="AD77" i="1"/>
  <c r="B77" i="1" s="1"/>
  <c r="V77" i="1"/>
  <c r="A78" i="1"/>
  <c r="N77" i="1"/>
  <c r="Q130" i="1"/>
  <c r="L130" i="1"/>
  <c r="M130" i="1" s="1"/>
  <c r="K130" i="1" s="1"/>
  <c r="AC130" i="1"/>
  <c r="AD78" i="1" l="1"/>
  <c r="B78" i="1" s="1"/>
  <c r="Z78" i="1"/>
  <c r="V78" i="1"/>
  <c r="R78" i="1"/>
  <c r="N78" i="1"/>
  <c r="AC77" i="1"/>
  <c r="AC131" i="1"/>
  <c r="Q131" i="1"/>
  <c r="L131" i="1"/>
  <c r="M131" i="1" s="1"/>
  <c r="K131" i="1" s="1"/>
  <c r="Y51" i="1"/>
  <c r="Q51" i="1"/>
  <c r="L51" i="1"/>
  <c r="M51" i="1" s="1"/>
  <c r="K51" i="1" s="1"/>
  <c r="Y77" i="1"/>
  <c r="AD132" i="1"/>
  <c r="B132" i="1" s="1"/>
  <c r="V132" i="1"/>
  <c r="N132" i="1"/>
  <c r="R132" i="1"/>
  <c r="Z132" i="1"/>
  <c r="Y131" i="1"/>
  <c r="AC51" i="1"/>
  <c r="U51" i="1"/>
  <c r="U131" i="1"/>
  <c r="L77" i="1"/>
  <c r="M77" i="1" s="1"/>
  <c r="K77" i="1" s="1"/>
  <c r="Q77" i="1"/>
  <c r="U77" i="1"/>
  <c r="U132" i="1" l="1"/>
  <c r="Y78" i="1"/>
  <c r="Q132" i="1"/>
  <c r="L132" i="1"/>
  <c r="M132" i="1" s="1"/>
  <c r="K132" i="1" s="1"/>
  <c r="AC78" i="1"/>
  <c r="AC132" i="1"/>
  <c r="Y132" i="1"/>
  <c r="L78" i="1"/>
  <c r="M78" i="1" s="1"/>
  <c r="K78" i="1" s="1"/>
  <c r="Q78" i="1"/>
  <c r="U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ubona</author>
    <author>作成者</author>
  </authors>
  <commentList>
    <comment ref="U3" authorId="0" shapeId="0" xr:uid="{00000000-0006-0000-0200-000001000000}">
      <text>
        <r>
          <rPr>
            <b/>
            <sz val="11"/>
            <rFont val="ＭＳ Ｐゴシック"/>
            <family val="3"/>
            <charset val="128"/>
          </rPr>
          <t>×の場合は、入力シート①に未記入、又は判定欄に×があります。
再確認してください。</t>
        </r>
      </text>
    </comment>
    <comment ref="S5" authorId="1" shapeId="0" xr:uid="{00000000-0006-0000-0200-000002000000}">
      <text>
        <r>
          <rPr>
            <b/>
            <sz val="11"/>
            <rFont val="MS P ゴシック"/>
            <charset val="128"/>
          </rPr>
          <t>×の場合は、入力データに誤りがあります。再確認してください。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ubona</author>
    <author>作成者</author>
  </authors>
  <commentList>
    <comment ref="U3" authorId="0" shapeId="0" xr:uid="{00000000-0006-0000-0400-000001000000}">
      <text>
        <r>
          <rPr>
            <b/>
            <sz val="11"/>
            <rFont val="ＭＳ Ｐゴシック"/>
            <family val="3"/>
            <charset val="128"/>
          </rPr>
          <t>×の場合は、入力シート①に未記入、又は判定欄に×があります。
再確認してください。</t>
        </r>
      </text>
    </comment>
    <comment ref="S5" authorId="1" shapeId="0" xr:uid="{00000000-0006-0000-0400-000002000000}">
      <text>
        <r>
          <rPr>
            <b/>
            <sz val="11"/>
            <rFont val="MS P ゴシック"/>
            <charset val="128"/>
          </rPr>
          <t>×の場合は、入力データに誤りがあります。再確認してください。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ubona</author>
    <author>作成者</author>
  </authors>
  <commentList>
    <comment ref="U3" authorId="0" shapeId="0" xr:uid="{00000000-0006-0000-0600-000001000000}">
      <text>
        <r>
          <rPr>
            <b/>
            <sz val="11"/>
            <rFont val="ＭＳ Ｐゴシック"/>
            <family val="3"/>
            <charset val="128"/>
          </rPr>
          <t>×の場合は、入力シート①に未記入、又は判定欄に×があります。
再確認してください。</t>
        </r>
      </text>
    </comment>
    <comment ref="S5" authorId="1" shapeId="0" xr:uid="{00000000-0006-0000-0600-000002000000}">
      <text>
        <r>
          <rPr>
            <b/>
            <sz val="11"/>
            <rFont val="MS P ゴシック"/>
            <charset val="128"/>
          </rPr>
          <t>×の場合は、入力データに誤りがあります。再確認してください。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ubona</author>
    <author>作成者</author>
  </authors>
  <commentList>
    <comment ref="U3" authorId="0" shapeId="0" xr:uid="{00000000-0006-0000-0800-000001000000}">
      <text>
        <r>
          <rPr>
            <b/>
            <sz val="11"/>
            <rFont val="ＭＳ Ｐゴシック"/>
            <family val="3"/>
            <charset val="128"/>
          </rPr>
          <t>×の場合は、入力シート①に未記入、又は判定欄に×があります。
再確認してください。</t>
        </r>
      </text>
    </comment>
    <comment ref="S5" authorId="1" shapeId="0" xr:uid="{00000000-0006-0000-0800-000002000000}">
      <text>
        <r>
          <rPr>
            <b/>
            <sz val="11"/>
            <rFont val="MS P ゴシック"/>
            <charset val="128"/>
          </rPr>
          <t>×の場合は、入力データに誤りがあります。再確認してください。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ubona</author>
    <author>作成者</author>
  </authors>
  <commentList>
    <comment ref="U3" authorId="0" shapeId="0" xr:uid="{00000000-0006-0000-0A00-000001000000}">
      <text>
        <r>
          <rPr>
            <b/>
            <sz val="11"/>
            <rFont val="ＭＳ Ｐゴシック"/>
            <family val="3"/>
            <charset val="128"/>
          </rPr>
          <t>×の場合は、入力シート①に未記入、又は判定欄に×があります。
再確認してください。</t>
        </r>
      </text>
    </comment>
    <comment ref="S5" authorId="1" shapeId="0" xr:uid="{00000000-0006-0000-0A00-000002000000}">
      <text>
        <r>
          <rPr>
            <b/>
            <sz val="11"/>
            <rFont val="MS P ゴシック"/>
            <charset val="128"/>
          </rPr>
          <t>×の場合は、入力データに誤りがあります。再確認してください。</t>
        </r>
      </text>
    </comment>
  </commentList>
</comments>
</file>

<file path=xl/sharedStrings.xml><?xml version="1.0" encoding="utf-8"?>
<sst xmlns="http://schemas.openxmlformats.org/spreadsheetml/2006/main" count="4406" uniqueCount="847">
  <si>
    <t>◯麻薬年間受払届のエクセル様式の概要</t>
  </si>
  <si>
    <t>入力シート①</t>
  </si>
  <si>
    <t>入力シート②</t>
  </si>
  <si>
    <t>色の欄を入力</t>
  </si>
  <si>
    <t>入力項目</t>
  </si>
  <si>
    <t>入力欄</t>
  </si>
  <si>
    <t>備　考</t>
  </si>
  <si>
    <t>入力例</t>
  </si>
  <si>
    <t>届出対象年</t>
  </si>
  <si>
    <t>令和</t>
  </si>
  <si>
    <t>◯</t>
  </si>
  <si>
    <t xml:space="preserve"> 年</t>
  </si>
  <si>
    <t>和暦を入力</t>
  </si>
  <si>
    <t>令和5年</t>
  </si>
  <si>
    <t>提出年月日</t>
  </si>
  <si>
    <t>令和◯年◯月◯日</t>
  </si>
  <si>
    <t>免許の種類</t>
  </si>
  <si>
    <t>麻薬管理者</t>
  </si>
  <si>
    <t>麻薬管理者・麻薬施用者・
麻薬小売業者・麻薬研究者
の別を入力</t>
  </si>
  <si>
    <t>免許証の番号</t>
  </si>
  <si>
    <t>◯◯</t>
  </si>
  <si>
    <t>第</t>
  </si>
  <si>
    <t>XXXX</t>
  </si>
  <si>
    <t>号</t>
  </si>
  <si>
    <t>麻薬取扱者免許証（左上）
の番号を入力</t>
  </si>
  <si>
    <t>○第○○○号</t>
  </si>
  <si>
    <t>麻薬業務所　所在地</t>
  </si>
  <si>
    <t>松山市◯◯町◯◯番地</t>
  </si>
  <si>
    <t>麻薬取扱者免許証のとおりに入力</t>
  </si>
  <si>
    <t>松山市一番町4丁目4-2</t>
  </si>
  <si>
    <t>麻薬業務所　名　称</t>
  </si>
  <si>
    <t>愛媛△△病院</t>
  </si>
  <si>
    <t>○○病院</t>
  </si>
  <si>
    <t>氏　名</t>
  </si>
  <si>
    <t>愛媛　一郎</t>
  </si>
  <si>
    <t>【麻薬小売業者】
　個人開設の場合：開設者氏名
　法人開設の場合：法人名称・代表者氏名
【病院・診療所・麻薬卸売業者】
　麻薬管理者がいる場合：麻薬管理者の氏名
　麻薬管理者がいない場合：麻薬施用者の氏名</t>
  </si>
  <si>
    <t>【法人名称・代表者氏名の場合】
　株式会社○○○○
　　代表取締役　○○　○○
【個人の場合】
　○○　○○</t>
  </si>
  <si>
    <t>入力シート②へ⇒</t>
  </si>
  <si>
    <t>入力シート➁</t>
  </si>
  <si>
    <t>色以外の欄を入力</t>
  </si>
  <si>
    <t>色の欄は入力必須又は誤りあり</t>
  </si>
  <si>
    <t>再利用分の行は（　）書きで入力</t>
  </si>
  <si>
    <t>品名検索ワード</t>
  </si>
  <si>
    <t>←入力すると品名リストの絞り込みができます。</t>
  </si>
  <si>
    <t>総合判定</t>
  </si>
  <si>
    <t>※品名リストに載っていない場合、古い麻薬である可能性がありますので、使用期限を確認し、該当があれば廃棄手続きを行ってください。</t>
  </si>
  <si>
    <t>品名</t>
  </si>
  <si>
    <t>単位</t>
  </si>
  <si>
    <t>前年10月1日在庫</t>
  </si>
  <si>
    <t>受　　入</t>
  </si>
  <si>
    <t>払　　出</t>
  </si>
  <si>
    <t>本年9月30日在庫</t>
  </si>
  <si>
    <t>再利用</t>
  </si>
  <si>
    <t>廃棄
事故</t>
  </si>
  <si>
    <t>譲受</t>
  </si>
  <si>
    <t>秤量誤差</t>
  </si>
  <si>
    <t>備考</t>
  </si>
  <si>
    <t>判定</t>
  </si>
  <si>
    <t>総数量</t>
  </si>
  <si>
    <t># 2なら同行に（　）書きとそうでないセルが混在している</t>
  </si>
  <si>
    <t>フェンタニル注射液0.1mg「テルモ」</t>
  </si>
  <si>
    <r>
      <rPr>
        <b/>
        <sz val="11"/>
        <color theme="1"/>
        <rFont val="ＭＳ ゴシック"/>
        <family val="3"/>
        <charset val="128"/>
      </rPr>
      <t>R○.7.2（</t>
    </r>
    <r>
      <rPr>
        <b/>
        <sz val="11"/>
        <color rgb="FFFF0000"/>
        <rFont val="ＭＳ ゴシック"/>
        <family val="3"/>
        <charset val="128"/>
      </rPr>
      <t>1A 事故</t>
    </r>
    <r>
      <rPr>
        <b/>
        <sz val="11"/>
        <color theme="1"/>
        <rFont val="ＭＳ ゴシック"/>
        <family val="3"/>
        <charset val="128"/>
      </rPr>
      <t>） （R○.7.3 届出）</t>
    </r>
  </si>
  <si>
    <r>
      <rPr>
        <b/>
        <sz val="11"/>
        <color theme="1"/>
        <rFont val="ＭＳ ゴシック"/>
        <family val="3"/>
        <charset val="128"/>
      </rPr>
      <t>R○.6.1 業務廃止に伴い〇〇病院から</t>
    </r>
    <r>
      <rPr>
        <b/>
        <sz val="11"/>
        <color rgb="FFFF0000"/>
        <rFont val="ＭＳ ゴシック"/>
        <family val="3"/>
        <charset val="128"/>
      </rPr>
      <t>譲受</t>
    </r>
  </si>
  <si>
    <t>コデインリン酸塩水和物「タケダ」原末</t>
  </si>
  <si>
    <r>
      <rPr>
        <b/>
        <sz val="11"/>
        <color theme="1"/>
        <rFont val="ＭＳ ゴシック"/>
        <family val="3"/>
        <charset val="128"/>
      </rPr>
      <t xml:space="preserve">R○.3.1 </t>
    </r>
    <r>
      <rPr>
        <b/>
        <sz val="11"/>
        <color rgb="FFFF0000"/>
        <rFont val="ＭＳ ゴシック"/>
        <family val="3"/>
        <charset val="128"/>
      </rPr>
      <t>廃棄 15ｇ</t>
    </r>
  </si>
  <si>
    <t>自家製剤</t>
  </si>
  <si>
    <t>オキシコンチンTR錠5mg</t>
  </si>
  <si>
    <r>
      <rPr>
        <b/>
        <sz val="11"/>
        <color rgb="FFFF0000"/>
        <rFont val="ＭＳ ゴシック"/>
        <family val="3"/>
        <charset val="128"/>
      </rPr>
      <t>再利用49錠</t>
    </r>
    <r>
      <rPr>
        <b/>
        <sz val="11"/>
        <color theme="1"/>
        <rFont val="ＭＳ ゴシック"/>
        <family val="3"/>
        <charset val="128"/>
      </rPr>
      <t xml:space="preserve"> 次年度繰越10錠</t>
    </r>
  </si>
  <si>
    <t>麻薬施用者</t>
  </si>
  <si>
    <t>松山市◯◯町◯◯番</t>
  </si>
  <si>
    <t>愛媛△△診療所</t>
  </si>
  <si>
    <t>モルヒネ塩酸塩注射液10mg「シオノギ」</t>
  </si>
  <si>
    <r>
      <rPr>
        <b/>
        <sz val="11"/>
        <color theme="1"/>
        <rFont val="ＭＳ ゴシック"/>
        <family val="3"/>
        <charset val="128"/>
      </rPr>
      <t>R○.6.1 業務廃止に伴い〇〇医院から</t>
    </r>
    <r>
      <rPr>
        <b/>
        <sz val="11"/>
        <color rgb="FFFF0000"/>
        <rFont val="ＭＳ ゴシック"/>
        <family val="3"/>
        <charset val="128"/>
      </rPr>
      <t>譲受</t>
    </r>
  </si>
  <si>
    <t>松山市☓☓町☓☓番地</t>
  </si>
  <si>
    <t>愛媛◯◯動物病院</t>
  </si>
  <si>
    <t>ケタラール筋注用500mg</t>
  </si>
  <si>
    <r>
      <rPr>
        <b/>
        <sz val="11"/>
        <color theme="1"/>
        <rFont val="ＭＳ ゴシック"/>
        <family val="3"/>
        <charset val="128"/>
      </rPr>
      <t>R○.7.2（</t>
    </r>
    <r>
      <rPr>
        <b/>
        <sz val="11"/>
        <color rgb="FFFF0000"/>
        <rFont val="ＭＳ ゴシック"/>
        <family val="3"/>
        <charset val="128"/>
      </rPr>
      <t>1.0mL 事故</t>
    </r>
    <r>
      <rPr>
        <b/>
        <sz val="11"/>
        <color theme="1"/>
        <rFont val="ＭＳ ゴシック"/>
        <family val="3"/>
        <charset val="128"/>
      </rPr>
      <t xml:space="preserve">） （R○.7.3 届出） </t>
    </r>
  </si>
  <si>
    <r>
      <rPr>
        <b/>
        <sz val="11"/>
        <color theme="1"/>
        <rFont val="ＭＳ ゴシック"/>
        <family val="3"/>
        <charset val="128"/>
      </rPr>
      <t>R○.6.1 業務廃止に伴い〇〇動物病院から</t>
    </r>
    <r>
      <rPr>
        <b/>
        <sz val="11"/>
        <color rgb="FFFF0000"/>
        <rFont val="ＭＳ ゴシック"/>
        <family val="3"/>
        <charset val="128"/>
      </rPr>
      <t>譲受</t>
    </r>
    <r>
      <rPr>
        <b/>
        <sz val="11"/>
        <color theme="1"/>
        <rFont val="ＭＳ ゴシック"/>
        <family val="3"/>
        <charset val="128"/>
      </rPr>
      <t xml:space="preserve"> </t>
    </r>
  </si>
  <si>
    <t>ケタラール静注用200mg</t>
  </si>
  <si>
    <r>
      <rPr>
        <b/>
        <sz val="11"/>
        <color theme="1"/>
        <rFont val="ＭＳ ゴシック"/>
        <family val="3"/>
        <charset val="128"/>
      </rPr>
      <t xml:space="preserve">R○.3.1 </t>
    </r>
    <r>
      <rPr>
        <b/>
        <sz val="11"/>
        <color rgb="FFFF0000"/>
        <rFont val="ＭＳ ゴシック"/>
        <family val="3"/>
        <charset val="128"/>
      </rPr>
      <t>廃棄 5.0mL</t>
    </r>
    <r>
      <rPr>
        <b/>
        <sz val="11"/>
        <color theme="1"/>
        <rFont val="ＭＳ ゴシック"/>
        <family val="3"/>
        <charset val="128"/>
      </rPr>
      <t xml:space="preserve"> 
</t>
    </r>
    <r>
      <rPr>
        <b/>
        <sz val="11"/>
        <color rgb="FFFF0000"/>
        <rFont val="ＭＳ ゴシック"/>
        <family val="3"/>
        <charset val="128"/>
      </rPr>
      <t>秤量誤差＋1.0mL</t>
    </r>
    <r>
      <rPr>
        <b/>
        <sz val="11"/>
        <color theme="1"/>
        <rFont val="ＭＳ ゴシック"/>
        <family val="3"/>
        <charset val="128"/>
      </rPr>
      <t xml:space="preserve"> 
R○.8.31確認 </t>
    </r>
  </si>
  <si>
    <t>麻薬小売業者</t>
  </si>
  <si>
    <t>愛媛△△薬局</t>
  </si>
  <si>
    <t>株式会社△△薬局
代表取締役　愛媛　一郎</t>
  </si>
  <si>
    <r>
      <rPr>
        <b/>
        <sz val="11"/>
        <color theme="1"/>
        <rFont val="ＭＳ ゴシック"/>
        <family val="3"/>
        <charset val="128"/>
      </rPr>
      <t>R○.7.2（</t>
    </r>
    <r>
      <rPr>
        <b/>
        <sz val="11"/>
        <color rgb="FFFF0000"/>
        <rFont val="ＭＳ ゴシック"/>
        <family val="3"/>
        <charset val="128"/>
      </rPr>
      <t>3A 事故</t>
    </r>
    <r>
      <rPr>
        <b/>
        <sz val="11"/>
        <color theme="1"/>
        <rFont val="ＭＳ ゴシック"/>
        <family val="3"/>
        <charset val="128"/>
      </rPr>
      <t>） （R○.7.3 届出）</t>
    </r>
  </si>
  <si>
    <r>
      <rPr>
        <b/>
        <sz val="11"/>
        <color theme="1"/>
        <rFont val="ＭＳ ゴシック"/>
        <family val="3"/>
        <charset val="128"/>
      </rPr>
      <t>R○.6.1 業務廃止に伴い〇〇薬局から</t>
    </r>
    <r>
      <rPr>
        <b/>
        <sz val="11"/>
        <color rgb="FFFF0000"/>
        <rFont val="ＭＳ ゴシック"/>
        <family val="3"/>
        <charset val="128"/>
      </rPr>
      <t>譲受</t>
    </r>
  </si>
  <si>
    <t>オキノーム散2.5mg</t>
  </si>
  <si>
    <r>
      <rPr>
        <b/>
        <sz val="11"/>
        <color theme="1"/>
        <rFont val="ＭＳ ゴシック"/>
        <family val="3"/>
        <charset val="128"/>
      </rPr>
      <t xml:space="preserve">R○.3.1 </t>
    </r>
    <r>
      <rPr>
        <b/>
        <sz val="11"/>
        <color rgb="FFFF0000"/>
        <rFont val="ＭＳ ゴシック"/>
        <family val="3"/>
        <charset val="128"/>
      </rPr>
      <t>廃棄 5包</t>
    </r>
    <r>
      <rPr>
        <b/>
        <sz val="11"/>
        <color theme="1"/>
        <rFont val="ＭＳ ゴシック"/>
        <family val="3"/>
        <charset val="128"/>
      </rPr>
      <t xml:space="preserve"> </t>
    </r>
  </si>
  <si>
    <t>麻薬小売業間譲渡分</t>
  </si>
  <si>
    <t>麻薬研究者</t>
  </si>
  <si>
    <t>◯◯大学　◯◯研究室</t>
  </si>
  <si>
    <r>
      <rPr>
        <b/>
        <sz val="11"/>
        <color theme="1"/>
        <rFont val="ＭＳ ゴシック"/>
        <family val="3"/>
        <charset val="128"/>
      </rPr>
      <t>R○.7.2（</t>
    </r>
    <r>
      <rPr>
        <b/>
        <sz val="11"/>
        <color rgb="FFFF0000"/>
        <rFont val="ＭＳ ゴシック"/>
        <family val="3"/>
        <charset val="128"/>
      </rPr>
      <t>1.0mL 事故</t>
    </r>
    <r>
      <rPr>
        <b/>
        <sz val="11"/>
        <color theme="1"/>
        <rFont val="ＭＳ ゴシック"/>
        <family val="3"/>
        <charset val="128"/>
      </rPr>
      <t>）
(R○.7.3 届出）</t>
    </r>
  </si>
  <si>
    <r>
      <rPr>
        <b/>
        <sz val="11"/>
        <color theme="1"/>
        <rFont val="ＭＳ ゴシック"/>
        <family val="3"/>
        <charset val="128"/>
      </rPr>
      <t>R○.9.1 業務廃止に伴い〇〇〇〇から</t>
    </r>
    <r>
      <rPr>
        <b/>
        <sz val="11"/>
        <color rgb="FFFF0000"/>
        <rFont val="ＭＳ ゴシック"/>
        <family val="3"/>
        <charset val="128"/>
      </rPr>
      <t>譲受</t>
    </r>
    <r>
      <rPr>
        <b/>
        <sz val="11"/>
        <color theme="1"/>
        <rFont val="ＭＳ ゴシック"/>
        <family val="3"/>
        <charset val="128"/>
      </rPr>
      <t xml:space="preserve"> </t>
    </r>
  </si>
  <si>
    <t>様式第４号（第２条関係）</t>
  </si>
  <si>
    <t>愛媛県知事　中村　時広　様</t>
  </si>
  <si>
    <t>品　　　　名</t>
  </si>
  <si>
    <t>（注）</t>
  </si>
  <si>
    <t>１　免許の種類欄は該当文字を〇で囲むこと。</t>
  </si>
  <si>
    <t>２　免許証の番号欄は現在所持している免許証の番号を記入すること。</t>
  </si>
  <si>
    <t>３　品名欄には麻薬の品名とその種類（注射液、末、倍散、錠剤等）を単位欄には、一品目ごとに例えば注射液の場合は1ml×10、末の場合は25ｇ、100g等を記載すること。　</t>
  </si>
  <si>
    <t>４　備考欄には廃棄、事故等により払出した場合、倍散等の外必要に応じ記載すること。</t>
  </si>
  <si>
    <t>入力シート➀</t>
  </si>
  <si>
    <t>提出様式</t>
  </si>
  <si>
    <t>採用薬</t>
  </si>
  <si>
    <t>厚労省コード</t>
  </si>
  <si>
    <t>投与区分</t>
  </si>
  <si>
    <t>医薬品名</t>
  </si>
  <si>
    <t>品名検索用1</t>
  </si>
  <si>
    <t>品名検索用2</t>
  </si>
  <si>
    <t>一般名</t>
  </si>
  <si>
    <t>規格単位</t>
  </si>
  <si>
    <t>単位抽出1-1</t>
  </si>
  <si>
    <t>単位抽出1-2</t>
  </si>
  <si>
    <t>単位抽出1結果</t>
  </si>
  <si>
    <t>単位抽出2-1</t>
  </si>
  <si>
    <t>単位抽出2-2</t>
  </si>
  <si>
    <t>単位抽出2-3</t>
  </si>
  <si>
    <t>単位抽出2結果</t>
  </si>
  <si>
    <t>単位1</t>
  </si>
  <si>
    <t>単位2</t>
  </si>
  <si>
    <t>会社名</t>
  </si>
  <si>
    <t>新薬価</t>
  </si>
  <si>
    <t>旧薬価</t>
  </si>
  <si>
    <t>規制区分</t>
  </si>
  <si>
    <t>生物由来製品</t>
  </si>
  <si>
    <t>先発・後発品</t>
  </si>
  <si>
    <t>向精神薬分類</t>
  </si>
  <si>
    <t>投与期間制限</t>
  </si>
  <si>
    <t>薬価収載日</t>
  </si>
  <si>
    <t>経過措置日</t>
  </si>
  <si>
    <t>置き換え率</t>
  </si>
  <si>
    <t>一般名処方マスタ</t>
  </si>
  <si>
    <t>一般名処方の標準的な記載</t>
  </si>
  <si>
    <t>一般名処方加算対象</t>
  </si>
  <si>
    <t>基礎的医薬品</t>
  </si>
  <si>
    <t>オーソライズド・ジェネリック（AG）</t>
  </si>
  <si>
    <t>バイオシミラー（BS）</t>
  </si>
  <si>
    <t>ハイリスク薬</t>
  </si>
  <si>
    <t>YJコード</t>
  </si>
  <si>
    <t>薬効87分類</t>
  </si>
  <si>
    <t>拡張薬効分類</t>
  </si>
  <si>
    <t>成分名</t>
  </si>
  <si>
    <t>8119100B1018</t>
  </si>
  <si>
    <t>内</t>
  </si>
  <si>
    <t>MSコンチン錠10mg</t>
  </si>
  <si>
    <t>モルヒネ硫酸塩水和物徐放錠</t>
  </si>
  <si>
    <t>10mg1錠</t>
  </si>
  <si>
    <t/>
  </si>
  <si>
    <t>錠</t>
  </si>
  <si>
    <t>武田</t>
  </si>
  <si>
    <t>麻劇処局</t>
  </si>
  <si>
    <t>14</t>
  </si>
  <si>
    <t>なし</t>
  </si>
  <si>
    <t>8119100B1042</t>
  </si>
  <si>
    <t>アルカロイド系麻薬（天然麻薬）－あへんアルカロイド系麻薬－その他</t>
  </si>
  <si>
    <t>麻薬性鎮痛薬-内用(アルカロイド系),中枢性鎮咳薬-内用(麻薬性鎮咳薬),止瀉薬-内用(麻薬性)</t>
  </si>
  <si>
    <t>アヘン・トコン</t>
  </si>
  <si>
    <t>8114001X1015</t>
  </si>
  <si>
    <t>MSコンチン錠30mg</t>
  </si>
  <si>
    <t>30mg1錠</t>
  </si>
  <si>
    <t>8114001X1023</t>
  </si>
  <si>
    <t>アルカロイド系麻薬（天然麻薬）－あへんアルカロイド系麻薬－モルヒネ系製剤</t>
  </si>
  <si>
    <t>アヘンアルカロイド塩酸塩</t>
  </si>
  <si>
    <t>包</t>
  </si>
  <si>
    <t>8113001S1010</t>
  </si>
  <si>
    <t>MSコンチン錠60mg</t>
  </si>
  <si>
    <t>60mg1錠</t>
  </si>
  <si>
    <t>基礎的</t>
  </si>
  <si>
    <t>8113001S1037</t>
  </si>
  <si>
    <t>アルカロイド系麻薬（天然麻薬）－あへんアルカロイド系麻薬－あへんチンキ及びエキス類製剤</t>
  </si>
  <si>
    <t>アヘンチンキ</t>
  </si>
  <si>
    <t>個</t>
  </si>
  <si>
    <t>MSツワイスロンカプセル10mg</t>
  </si>
  <si>
    <t>モルヒネ硫酸塩10mg徐放カプセル</t>
  </si>
  <si>
    <t>10mg1カプセル</t>
  </si>
  <si>
    <t>カプセル</t>
  </si>
  <si>
    <t>Cap</t>
  </si>
  <si>
    <t>第一三共プロファーマ=第一三共</t>
  </si>
  <si>
    <t>8113001S1045</t>
  </si>
  <si>
    <t>枚</t>
  </si>
  <si>
    <t>8112001B1013</t>
  </si>
  <si>
    <t>MSツワイスロンカプセル30mg</t>
  </si>
  <si>
    <t>モルヒネ硫酸塩30mg徐放カプセル</t>
  </si>
  <si>
    <t>30mg1カプセル</t>
  </si>
  <si>
    <t>8112001B1048</t>
  </si>
  <si>
    <t>アルカロイド系麻薬（天然麻薬）－あへんアルカロイド系麻薬－あへん末製剤</t>
  </si>
  <si>
    <t>アヘン</t>
  </si>
  <si>
    <t>MSツワイスロンカプセル60mg</t>
  </si>
  <si>
    <t>モルヒネ硫酸塩60mg徐放カプセル</t>
  </si>
  <si>
    <t>60mg1カプセル</t>
  </si>
  <si>
    <t>8112001B1056</t>
  </si>
  <si>
    <t>A</t>
  </si>
  <si>
    <t>8112001A1018</t>
  </si>
  <si>
    <t>アブストラル舌下錠100μg</t>
  </si>
  <si>
    <t>フェンタニルクエン酸塩錠</t>
  </si>
  <si>
    <t>100μg1錠</t>
  </si>
  <si>
    <t>8112001A1034</t>
  </si>
  <si>
    <t>V</t>
  </si>
  <si>
    <t>8119002N2020</t>
  </si>
  <si>
    <t>アブストラル舌下錠200μg</t>
  </si>
  <si>
    <t>200μg1錠</t>
  </si>
  <si>
    <t>帝國製薬=テルモ</t>
  </si>
  <si>
    <t>麻劇処</t>
  </si>
  <si>
    <t>後発品</t>
  </si>
  <si>
    <t>30</t>
  </si>
  <si>
    <t>3</t>
  </si>
  <si>
    <t>あり</t>
  </si>
  <si>
    <t>【般】オキシコドン徐放カプセル10mg</t>
  </si>
  <si>
    <t>加算1</t>
  </si>
  <si>
    <t>麻薬性鎮痛薬-内用(アルカロイド系)</t>
  </si>
  <si>
    <t>オキシコドン塩酸塩水和物</t>
  </si>
  <si>
    <t>g</t>
  </si>
  <si>
    <t>8119002N3026</t>
  </si>
  <si>
    <t>アブストラル舌下錠400μg</t>
  </si>
  <si>
    <t>400μg1錠</t>
  </si>
  <si>
    <t>【般】オキシコドン徐放カプセル20mg</t>
  </si>
  <si>
    <t>mL</t>
  </si>
  <si>
    <t>8119002N4022</t>
  </si>
  <si>
    <t>10%1mL</t>
  </si>
  <si>
    <t>【般】オキシコドン徐放カプセル40mg</t>
  </si>
  <si>
    <t>8119002N1023</t>
  </si>
  <si>
    <t>アヘンチンキ「第一三共」</t>
  </si>
  <si>
    <t>【般】オキシコドン徐放カプセル5mg</t>
  </si>
  <si>
    <t>8119002G6034</t>
  </si>
  <si>
    <t>アヘン散</t>
  </si>
  <si>
    <t>10%1g</t>
  </si>
  <si>
    <t>【般】オキシコドン徐放錠10mg(乱用防止製剤)</t>
  </si>
  <si>
    <t>加算1,2</t>
  </si>
  <si>
    <t>8119002G6026</t>
  </si>
  <si>
    <t>アヘン散「第一三共」</t>
  </si>
  <si>
    <t>シオノギファーマ=塩野義</t>
  </si>
  <si>
    <t>先発○</t>
  </si>
  <si>
    <t>2</t>
  </si>
  <si>
    <t>8119002G7030</t>
  </si>
  <si>
    <t>アヘン末「第一三共」</t>
  </si>
  <si>
    <t>アヘン末</t>
  </si>
  <si>
    <t>1g</t>
  </si>
  <si>
    <t>【般】オキシコドン徐放錠20mg(乱用防止製剤)</t>
  </si>
  <si>
    <t>8119002G7022</t>
  </si>
  <si>
    <t>注</t>
  </si>
  <si>
    <t>アルチバ静注用2mg</t>
  </si>
  <si>
    <t>レミフェンタニル塩酸塩注射用</t>
  </si>
  <si>
    <t>2mg1瓶</t>
  </si>
  <si>
    <t>瓶</t>
  </si>
  <si>
    <t>8119002G8037</t>
  </si>
  <si>
    <t>アルチバ静注用5mg</t>
  </si>
  <si>
    <t>5mg1瓶</t>
  </si>
  <si>
    <t>【般】オキシコドン徐放錠40mg(乱用防止製剤)</t>
  </si>
  <si>
    <t>8119002G8029</t>
  </si>
  <si>
    <t>外</t>
  </si>
  <si>
    <t>アンペック坐剤10mg</t>
  </si>
  <si>
    <t>モルヒネ塩酸塩水和物坐剤</t>
  </si>
  <si>
    <t>10mg1個</t>
  </si>
  <si>
    <t>8119002G5038</t>
  </si>
  <si>
    <t>アンペック坐剤20mg</t>
  </si>
  <si>
    <t>20mg1個</t>
  </si>
  <si>
    <t>【般】オキシコドン徐放錠5mg(乱用防止製剤)</t>
  </si>
  <si>
    <t>8119002G5020</t>
  </si>
  <si>
    <t>アンペック坐剤30mg</t>
  </si>
  <si>
    <t>30mg1個</t>
  </si>
  <si>
    <t>8119002B4026</t>
  </si>
  <si>
    <t>アンペック注10mg</t>
  </si>
  <si>
    <t>モルヒネ塩酸塩注射液</t>
  </si>
  <si>
    <t>1%1mL1管</t>
  </si>
  <si>
    <t>1%1mL</t>
  </si>
  <si>
    <t>1mL</t>
  </si>
  <si>
    <t>管</t>
  </si>
  <si>
    <t>1mL×</t>
  </si>
  <si>
    <t>先発品</t>
  </si>
  <si>
    <t>1</t>
  </si>
  <si>
    <t>8119002B2023</t>
  </si>
  <si>
    <t>アンペック注200mg</t>
  </si>
  <si>
    <t>4%5mL1管</t>
  </si>
  <si>
    <t>4%5mL</t>
  </si>
  <si>
    <t>5mL</t>
  </si>
  <si>
    <t>5mL×</t>
  </si>
  <si>
    <t>8119002B5022</t>
  </si>
  <si>
    <t>アンペック注50mg</t>
  </si>
  <si>
    <t>1%5mL1管</t>
  </si>
  <si>
    <t>1%5mL</t>
  </si>
  <si>
    <t>8119002B3020</t>
  </si>
  <si>
    <t>イーフェンバッカル錠100μg</t>
  </si>
  <si>
    <t>フェンタニルクエン酸塩バッカル(2)</t>
  </si>
  <si>
    <t>8119002S3020</t>
  </si>
  <si>
    <t>イーフェンバッカル錠200μg</t>
  </si>
  <si>
    <t>日本臓器</t>
  </si>
  <si>
    <t>【般】オキシコドン経口液10mg</t>
  </si>
  <si>
    <t>8119002S1027</t>
  </si>
  <si>
    <t>イーフェンバッカル錠400μg</t>
  </si>
  <si>
    <t>【般】オキシコドン経口液2.5mg</t>
  </si>
  <si>
    <t>8119002S4026</t>
  </si>
  <si>
    <t>イーフェンバッカル錠50μg</t>
  </si>
  <si>
    <t>50μg1錠</t>
  </si>
  <si>
    <t>【般】オキシコドン経口液20mg</t>
  </si>
  <si>
    <t>8119002S2023</t>
  </si>
  <si>
    <t>イーフェンバッカル錠600μg</t>
  </si>
  <si>
    <t>600μg1錠</t>
  </si>
  <si>
    <t>【般】オキシコドン経口液5mg</t>
  </si>
  <si>
    <t>8119002F7027</t>
  </si>
  <si>
    <t>イーフェンバッカル錠800μg</t>
  </si>
  <si>
    <t>800μg1錠</t>
  </si>
  <si>
    <t>【般】オキシコドン錠10mg(乱用防止製剤)</t>
  </si>
  <si>
    <t>8119002F5024</t>
  </si>
  <si>
    <t>オキシコドン徐放カプセル10mg「テルモ」</t>
  </si>
  <si>
    <t>オキシコドン塩酸塩水和物徐放カプセル</t>
  </si>
  <si>
    <t>【般】オキシコドン錠2.5mg(乱用防止製剤)</t>
  </si>
  <si>
    <t>8119002F8023</t>
  </si>
  <si>
    <t>オキシコドン徐放カプセル20mg「テルモ」</t>
  </si>
  <si>
    <t>20mg1カプセル</t>
  </si>
  <si>
    <t>【般】オキシコドン錠20mg(乱用防止製剤)</t>
  </si>
  <si>
    <t>8119002F6020</t>
  </si>
  <si>
    <t>オキシコドン徐放カプセル40mg「テルモ」</t>
  </si>
  <si>
    <t>40mg1カプセル</t>
  </si>
  <si>
    <t>【般】オキシコドン錠5mg(乱用防止製剤)</t>
  </si>
  <si>
    <t>8119001F1032</t>
  </si>
  <si>
    <t>オキシコドン徐放カプセル5mg「テルモ」</t>
  </si>
  <si>
    <t>5mg1カプセル</t>
  </si>
  <si>
    <t>中枢性鎮咳薬-内用(麻薬性鎮咳薬)</t>
  </si>
  <si>
    <t>オキシメテバノール</t>
  </si>
  <si>
    <t>8115002B2016</t>
  </si>
  <si>
    <t>オキシコドン徐放錠10mg「第一三共」</t>
  </si>
  <si>
    <t>オキシコドン塩酸塩水和物徐放錠(1)</t>
  </si>
  <si>
    <t>8115002B2091</t>
  </si>
  <si>
    <t>アルカロイド系麻薬（天然麻薬）－あへんアルカロイド系麻薬－コデイン系製剤</t>
  </si>
  <si>
    <t>コデインリン酸塩水和物</t>
  </si>
  <si>
    <t>オキシコドン徐放錠10mgNX「第一三共」</t>
  </si>
  <si>
    <t>オキシコドン塩酸塩水和物徐放錠(2)</t>
  </si>
  <si>
    <t>8115002B2105</t>
  </si>
  <si>
    <t>8115001X1012</t>
  </si>
  <si>
    <t>オキシコドン徐放錠20mg「第一三共」</t>
  </si>
  <si>
    <t>20mg1錠</t>
  </si>
  <si>
    <t>8115001X1098</t>
  </si>
  <si>
    <t>オキシコドン徐放錠20mgNX「第一三共」</t>
  </si>
  <si>
    <t>8115001X1101</t>
  </si>
  <si>
    <t>8115001F1017</t>
  </si>
  <si>
    <t>オキシコドン徐放錠40mg「第一三共」</t>
  </si>
  <si>
    <t>40mg1錠</t>
  </si>
  <si>
    <t>8115001F1106</t>
  </si>
  <si>
    <t>オキシコドン徐放錠40mgNX「第一三共」</t>
  </si>
  <si>
    <t>8115001F1092</t>
  </si>
  <si>
    <t>8115003X1011</t>
  </si>
  <si>
    <t>オキシコドン徐放錠5mg「第一三共」</t>
  </si>
  <si>
    <t>5mg1錠</t>
  </si>
  <si>
    <t>8115003X1100</t>
  </si>
  <si>
    <t>ジヒドロコデインリン酸塩</t>
  </si>
  <si>
    <t>オキシコドン徐放錠5mgNX「第一三共」</t>
  </si>
  <si>
    <t>8115003X1089</t>
  </si>
  <si>
    <t>8115004B2015</t>
  </si>
  <si>
    <t>オキシコドン錠10mg「第一三共」</t>
  </si>
  <si>
    <t>オキシコドン塩酸塩水和物錠(1)</t>
  </si>
  <si>
    <t>8115004B2082</t>
  </si>
  <si>
    <t>オキシコドン錠10mgNX「第一三共」</t>
  </si>
  <si>
    <t>オキシコドン塩酸塩水和物錠(2)</t>
  </si>
  <si>
    <t>8115004B2066</t>
  </si>
  <si>
    <t>8219003G3027</t>
  </si>
  <si>
    <t>オキシコドン錠2.5mg「第一三共」</t>
  </si>
  <si>
    <t>2.5mg1錠</t>
  </si>
  <si>
    <t>ヤンセン=ムンディファーマ</t>
  </si>
  <si>
    <t>非アルカロイド系麻薬－合成麻薬－その他</t>
  </si>
  <si>
    <t>麻薬性鎮痛薬-内用(合成麻薬)</t>
  </si>
  <si>
    <t>タペンタドール塩酸塩</t>
  </si>
  <si>
    <t>8219003G1024</t>
  </si>
  <si>
    <t>オキシコドン錠2.5mgNX「第一三共」</t>
  </si>
  <si>
    <t>8219003G2020</t>
  </si>
  <si>
    <t>オキシコドン錠20mg「第一三共」</t>
  </si>
  <si>
    <t>8119003G3021</t>
  </si>
  <si>
    <t>オキシコドン錠20mgNX「第一三共」</t>
  </si>
  <si>
    <t>ヒドロモルフォン塩酸塩</t>
  </si>
  <si>
    <t>8119003G4028</t>
  </si>
  <si>
    <t>オキシコドン錠5mg「第一三共」</t>
  </si>
  <si>
    <t>8119003G1029</t>
  </si>
  <si>
    <t>オキシコドン錠5mgNX「第一三共」</t>
  </si>
  <si>
    <t>8119003G2025</t>
  </si>
  <si>
    <t>オキシコドン注射液10mg「第一三共」</t>
  </si>
  <si>
    <t>オキシコドン塩酸塩水和物注射液</t>
  </si>
  <si>
    <t>8119003F1023</t>
  </si>
  <si>
    <t>オキシコドン注射液50mg「第一三共」</t>
  </si>
  <si>
    <t>8119003F2020</t>
  </si>
  <si>
    <t>オキシコドン内服液10mg「日本臓器」</t>
  </si>
  <si>
    <t>オキシコドン塩酸塩水和物液</t>
  </si>
  <si>
    <t>10mg5mL1包</t>
  </si>
  <si>
    <t>8119003F3026</t>
  </si>
  <si>
    <t>オキシコドン内服液2.5mg「日本臓器」</t>
  </si>
  <si>
    <t>2.5mg2.5mL1包</t>
  </si>
  <si>
    <t>8219001K6020</t>
  </si>
  <si>
    <t>オキシコドン内服液20mg「日本臓器」</t>
  </si>
  <si>
    <t>20mg5mL1包</t>
  </si>
  <si>
    <t>帝國製薬=大鵬薬品</t>
  </si>
  <si>
    <t>フェンタニルクエン酸塩</t>
  </si>
  <si>
    <t>8219001K7026</t>
  </si>
  <si>
    <t>オキシコドン内服液5mg「日本臓器」</t>
  </si>
  <si>
    <t>5mg2.5mL1包</t>
  </si>
  <si>
    <t>8219001K8022</t>
  </si>
  <si>
    <t>オキシコンチンTR錠10mg</t>
  </si>
  <si>
    <t>8219001K5023</t>
  </si>
  <si>
    <t>オキシコンチンTR錠20mg</t>
  </si>
  <si>
    <t>8219001K9029</t>
  </si>
  <si>
    <t>オキシコンチンTR錠40mg</t>
  </si>
  <si>
    <t>8219001T1023</t>
  </si>
  <si>
    <t>8219001F1020</t>
  </si>
  <si>
    <t>オキノーム散10mg</t>
  </si>
  <si>
    <t>オキシコドン塩酸塩水和物散</t>
  </si>
  <si>
    <t>10mg1包</t>
  </si>
  <si>
    <t>協和キリン=久光</t>
  </si>
  <si>
    <t>8219001F2026</t>
  </si>
  <si>
    <t>2.5mg1包</t>
  </si>
  <si>
    <t>8219001F3022</t>
  </si>
  <si>
    <t>オキノーム散20mg</t>
  </si>
  <si>
    <t>20mg1包</t>
  </si>
  <si>
    <t>8219002F2020</t>
  </si>
  <si>
    <t>オキノーム散5mg</t>
  </si>
  <si>
    <t>5mg1包</t>
  </si>
  <si>
    <t>帝國製薬=テルモ=塩野義</t>
  </si>
  <si>
    <t>メサドン塩酸塩</t>
  </si>
  <si>
    <t>8219002F1024</t>
  </si>
  <si>
    <t>オキファスト注10mg</t>
  </si>
  <si>
    <t>8114003X1014</t>
  </si>
  <si>
    <t>オキファスト注50mg</t>
  </si>
  <si>
    <t>麻毒処局</t>
  </si>
  <si>
    <t>8114003X1081</t>
  </si>
  <si>
    <t>モルヒネ塩酸塩水和物</t>
  </si>
  <si>
    <t>オプソ内服液10mg</t>
  </si>
  <si>
    <t>モルヒネ塩酸塩水和物液</t>
  </si>
  <si>
    <t>8114003X1073</t>
  </si>
  <si>
    <t>8114005N3023</t>
  </si>
  <si>
    <t>オプソ内服液5mg</t>
  </si>
  <si>
    <t>8114005N1020</t>
  </si>
  <si>
    <t>ケタミン塩酸塩注射液</t>
  </si>
  <si>
    <t>500mg10mL1瓶</t>
  </si>
  <si>
    <t>500mg10mL</t>
  </si>
  <si>
    <t>10mL</t>
  </si>
  <si>
    <t>10mL×</t>
  </si>
  <si>
    <t>8114005N2027</t>
  </si>
  <si>
    <t>200mg20mL1瓶</t>
  </si>
  <si>
    <t>200mg20mL</t>
  </si>
  <si>
    <t>20mL</t>
  </si>
  <si>
    <t>20mL×</t>
  </si>
  <si>
    <t>8114005S2020</t>
  </si>
  <si>
    <t>ケタラール静注用50mg</t>
  </si>
  <si>
    <t>50mg5mL1管</t>
  </si>
  <si>
    <t>50mg5mL</t>
  </si>
  <si>
    <t>住友ファーマ</t>
  </si>
  <si>
    <t>8114005S1024</t>
  </si>
  <si>
    <t>8114003F1019</t>
  </si>
  <si>
    <t>コデインリン酸塩散10%「タケダ」</t>
  </si>
  <si>
    <t>コデインリン酸塩散10%</t>
  </si>
  <si>
    <t>8114003F1035</t>
  </si>
  <si>
    <t>8114004N4017</t>
  </si>
  <si>
    <t>コデインリン酸塩散10%「第一三共」</t>
  </si>
  <si>
    <t>帝國製薬</t>
  </si>
  <si>
    <t>8114004N4025</t>
  </si>
  <si>
    <t>モルヒネ硫酸塩水和物</t>
  </si>
  <si>
    <t>8114004N5013</t>
  </si>
  <si>
    <t>コデインリン酸塩錠20mg「タケダ」</t>
  </si>
  <si>
    <t>コデインリン酸塩錠</t>
  </si>
  <si>
    <t>8114004N5021</t>
  </si>
  <si>
    <t>8114004N6010</t>
  </si>
  <si>
    <t>コデインリン酸塩錠20mg「第一三共」</t>
  </si>
  <si>
    <t>8114004N6028</t>
  </si>
  <si>
    <t>8114004C3028</t>
  </si>
  <si>
    <t>藤本</t>
  </si>
  <si>
    <t>【般】モルヒネ硫酸塩徐放細粒10mg(12時間持続)</t>
  </si>
  <si>
    <t>8114004C1025</t>
  </si>
  <si>
    <t>コデインリン酸塩水和物「第一三共」原末</t>
  </si>
  <si>
    <t>【般】モルヒネ硫酸塩徐放細粒2%(12時間持続)</t>
  </si>
  <si>
    <t>8114004C4024</t>
  </si>
  <si>
    <t>ジヒドロコデインリン酸塩「タケダ」原末</t>
  </si>
  <si>
    <t>【般】モルヒネ硫酸塩徐放細粒30mg(12時間持続)</t>
  </si>
  <si>
    <t>8114004C2021</t>
  </si>
  <si>
    <t>ジヒドロコデインリン酸塩「第一三共」原末</t>
  </si>
  <si>
    <t>【般】モルヒネ硫酸塩徐放細粒6%(12時間持続)</t>
  </si>
  <si>
    <t>8114004G1027</t>
  </si>
  <si>
    <t>ジヒドロコデインリン酸塩散10%「タケダ」</t>
  </si>
  <si>
    <t>ジヒドロコデインリン酸塩散10%</t>
  </si>
  <si>
    <t>8114004G2023</t>
  </si>
  <si>
    <t>ジヒドロコデインリン酸塩散10%「第一三共」</t>
  </si>
  <si>
    <t>8114004G3020</t>
  </si>
  <si>
    <t>タペンタ錠100mg</t>
  </si>
  <si>
    <t>タペンタドール塩酸塩徐放錠</t>
  </si>
  <si>
    <t>100mg1錠</t>
  </si>
  <si>
    <t>8114400A1010</t>
  </si>
  <si>
    <t>タペンタ錠25mg</t>
  </si>
  <si>
    <t>25mg1錠</t>
  </si>
  <si>
    <t>8114400A1070</t>
  </si>
  <si>
    <t>麻薬性鎮痛薬-注射(アルカロイド系),中枢性鎮咳薬-注射(麻薬性鎮咳薬),止瀉薬-注射(麻薬性腸運動抑制薬)</t>
  </si>
  <si>
    <t>8119400A1033</t>
  </si>
  <si>
    <t>タペンタ錠50mg</t>
  </si>
  <si>
    <t>50mg1錠</t>
  </si>
  <si>
    <t>麻薬性鎮痛薬-注射(アルカロイド系)</t>
  </si>
  <si>
    <t>8119400A1025</t>
  </si>
  <si>
    <t>デュロテップMTパッチ12.6mg</t>
  </si>
  <si>
    <t>フェンタニル貼付剤(2)</t>
  </si>
  <si>
    <t>12.6mg1枚</t>
  </si>
  <si>
    <t>8119400A2030</t>
  </si>
  <si>
    <t>デュロテップMTパッチ16.8mg</t>
  </si>
  <si>
    <t>16.8mg1枚</t>
  </si>
  <si>
    <t>8119400A2021</t>
  </si>
  <si>
    <t>デュロテップMTパッチ2.1mg</t>
  </si>
  <si>
    <t>2.1mg1枚</t>
  </si>
  <si>
    <t>1119400A1031</t>
  </si>
  <si>
    <t>デュロテップMTパッチ4.2mg</t>
  </si>
  <si>
    <t>4.2mg1枚</t>
  </si>
  <si>
    <t>中枢神経系用薬－全身麻酔剤－その他</t>
  </si>
  <si>
    <t>注射用全身麻酔薬(その他)</t>
  </si>
  <si>
    <t>ケタミン塩酸塩</t>
  </si>
  <si>
    <t>1119400A2038</t>
  </si>
  <si>
    <t>デュロテップMTパッチ8.4mg</t>
  </si>
  <si>
    <t>8.4mg1枚</t>
  </si>
  <si>
    <t>1119400A3026</t>
  </si>
  <si>
    <t>ドーフル散</t>
  </si>
  <si>
    <t>アヘン・トコン散</t>
  </si>
  <si>
    <t>8119401A2026</t>
  </si>
  <si>
    <t>ナルサス錠12mg</t>
  </si>
  <si>
    <t>ヒドロモルフォン塩酸塩徐放錠</t>
  </si>
  <si>
    <t>12mg1錠</t>
  </si>
  <si>
    <t>8119401A1020</t>
  </si>
  <si>
    <t>ナルサス錠24mg</t>
  </si>
  <si>
    <t>24mg1錠</t>
  </si>
  <si>
    <t>8219400A3015</t>
  </si>
  <si>
    <t>ナルサス錠2mg</t>
  </si>
  <si>
    <t>2mg1錠</t>
  </si>
  <si>
    <t>テルモ</t>
  </si>
  <si>
    <t>8219400A3031</t>
  </si>
  <si>
    <t>麻薬性鎮痛薬-注射(合成麻薬)</t>
  </si>
  <si>
    <t>8219400A1012</t>
  </si>
  <si>
    <t>ナルサス錠6mg</t>
  </si>
  <si>
    <t>6mg1錠</t>
  </si>
  <si>
    <t>8219400A1071</t>
  </si>
  <si>
    <t>8219400A2019</t>
  </si>
  <si>
    <t>ナルベイン注20mg</t>
  </si>
  <si>
    <t>ヒドロモルフォン塩酸塩注射液</t>
  </si>
  <si>
    <t>20mg2mL1管</t>
  </si>
  <si>
    <t>20mg2mL</t>
  </si>
  <si>
    <t>2mL</t>
  </si>
  <si>
    <t>2mL×</t>
  </si>
  <si>
    <t>8219400A2060</t>
  </si>
  <si>
    <t>8219400A1063</t>
  </si>
  <si>
    <t>ナルベイン注2mg</t>
  </si>
  <si>
    <t>2mg1mL1管</t>
  </si>
  <si>
    <t>2mg1mL</t>
  </si>
  <si>
    <t>8219400A2051</t>
  </si>
  <si>
    <t>ナルラピド錠1mg</t>
  </si>
  <si>
    <t>ヒドロモルフォン塩酸塩錠</t>
  </si>
  <si>
    <t>1mg1錠</t>
  </si>
  <si>
    <t>8219501A1023</t>
  </si>
  <si>
    <t>ナルラピド錠2mg</t>
  </si>
  <si>
    <t>麻処</t>
  </si>
  <si>
    <t>麻薬性鎮痛薬-注射(合成麻薬),鎮痙薬-注射(麻薬性)</t>
  </si>
  <si>
    <t>ペチジン塩酸塩・レバロルファン酒石酸塩</t>
  </si>
  <si>
    <t>8219501A1031</t>
  </si>
  <si>
    <t>ナルラピド錠4mg</t>
  </si>
  <si>
    <t>4mg1錠</t>
  </si>
  <si>
    <t>8219502A1036</t>
  </si>
  <si>
    <t>パシーフカプセル120mg</t>
  </si>
  <si>
    <t>モルヒネ塩酸塩水和物徐放カプセル</t>
  </si>
  <si>
    <t>120mg1カプセル</t>
  </si>
  <si>
    <t>8219502A1028</t>
  </si>
  <si>
    <t>パシーフカプセル30mg</t>
  </si>
  <si>
    <t>8211400A1014</t>
  </si>
  <si>
    <t>パシーフカプセル60mg</t>
  </si>
  <si>
    <t>麻処局</t>
  </si>
  <si>
    <t>8211400A1049</t>
  </si>
  <si>
    <t>非アルカロイド系麻薬－合成麻薬－フェニルピペリジン系製剤</t>
  </si>
  <si>
    <t>ペチジン塩酸塩</t>
  </si>
  <si>
    <t>8211400A2010</t>
  </si>
  <si>
    <t>パンオピン「タケダ」</t>
  </si>
  <si>
    <t>8211400A2045</t>
  </si>
  <si>
    <t>8114402G1047</t>
  </si>
  <si>
    <t>パンオピン皮下注20mg</t>
  </si>
  <si>
    <t>アヘンアルカロイド塩酸塩注射液</t>
  </si>
  <si>
    <t>2%1mL1管</t>
  </si>
  <si>
    <t>2%1mL</t>
  </si>
  <si>
    <t>8114401A1112</t>
  </si>
  <si>
    <t>フェンタニル1日用テープ0.84mg「明治」</t>
  </si>
  <si>
    <t>フェンタニル貼付剤(3)</t>
  </si>
  <si>
    <t>0.84mg1枚</t>
  </si>
  <si>
    <t>8114401A1139</t>
  </si>
  <si>
    <t>フェンタニル1日用テープ1.7mg「明治」</t>
  </si>
  <si>
    <t>1.7mg1枚</t>
  </si>
  <si>
    <t>8114401A1120</t>
  </si>
  <si>
    <t>フェンタニル1日用テープ3.4mg「明治」</t>
  </si>
  <si>
    <t>3.4mg1枚</t>
  </si>
  <si>
    <t>8114401A2119</t>
  </si>
  <si>
    <t>フェンタニル1日用テープ5mg「明治」</t>
  </si>
  <si>
    <t>5mg1枚</t>
  </si>
  <si>
    <t>8114401A2135</t>
  </si>
  <si>
    <t>フェンタニル1日用テープ6.7mg「明治」</t>
  </si>
  <si>
    <t>6.7mg1枚</t>
  </si>
  <si>
    <t>8114401A2127</t>
  </si>
  <si>
    <t>フェンタニル3日用テープ12.6mg「HMT」</t>
  </si>
  <si>
    <t>8114401A3093</t>
  </si>
  <si>
    <t>フェンタニル3日用テープ12.6mg「テイコク」</t>
  </si>
  <si>
    <t>8114401A3107</t>
  </si>
  <si>
    <t>フェンタニル3日用テープ12.6mg「トーワ」</t>
  </si>
  <si>
    <t>8114401A3123</t>
  </si>
  <si>
    <t>フェンタニル3日用テープ12.6mg「明治」</t>
  </si>
  <si>
    <t>8114401A3085</t>
  </si>
  <si>
    <t>フェンタニル3日用テープ16.8mg「HMT」</t>
  </si>
  <si>
    <t>8114401A1015</t>
  </si>
  <si>
    <t>フェンタニル3日用テープ16.8mg「テイコク」</t>
  </si>
  <si>
    <t>8114401A1082</t>
  </si>
  <si>
    <t>8114401A2011</t>
  </si>
  <si>
    <t>フェンタニル3日用テープ16.8mg「トーワ」</t>
  </si>
  <si>
    <t>8114401A2089</t>
  </si>
  <si>
    <t>8114401A3018</t>
  </si>
  <si>
    <t>フェンタニル3日用テープ16.8mg「明治」</t>
  </si>
  <si>
    <t>8114401A3026</t>
  </si>
  <si>
    <t>8219401D1021</t>
  </si>
  <si>
    <t>フェンタニル3日用テープ2.1mg「HMT」</t>
  </si>
  <si>
    <t>ヤンセン</t>
  </si>
  <si>
    <t>レミフェンタニル塩酸塩</t>
  </si>
  <si>
    <t>8219401D1030</t>
  </si>
  <si>
    <t>フェンタニル3日用テープ2.1mg「テイコク」</t>
  </si>
  <si>
    <t>丸石=第一三共</t>
  </si>
  <si>
    <t>8219401D2028</t>
  </si>
  <si>
    <t>フェンタニル3日用テープ2.1mg「トーワ」</t>
  </si>
  <si>
    <t>8219401D2036</t>
  </si>
  <si>
    <t>フェンタニル3日用テープ2.1mg「明治」</t>
  </si>
  <si>
    <t>8219701S6035</t>
  </si>
  <si>
    <t>フェンタニル3日用テープ4.2mg「HMT」</t>
  </si>
  <si>
    <t>帝國製薬=テルモ=日本臓器</t>
  </si>
  <si>
    <t>【般】フェンタニルクエン酸塩テープ0.5mg(1日用)</t>
  </si>
  <si>
    <t>麻薬性鎮痛薬-経皮吸収(合成麻薬)</t>
  </si>
  <si>
    <t>8219701S6027</t>
  </si>
  <si>
    <t>フェンタニル3日用テープ4.2mg「テイコク」</t>
  </si>
  <si>
    <t>久光=協和キリン</t>
  </si>
  <si>
    <t>8219701S1041</t>
  </si>
  <si>
    <t>フェンタニル3日用テープ4.2mg「トーワ」</t>
  </si>
  <si>
    <t>【般】フェンタニルクエン酸塩テープ1mg(1日用)</t>
  </si>
  <si>
    <t>8219701S1033</t>
  </si>
  <si>
    <t>フェンタニル3日用テープ4.2mg「明治」</t>
  </si>
  <si>
    <t>救急=第一三共</t>
  </si>
  <si>
    <t>8219701S1025</t>
  </si>
  <si>
    <t>フェンタニル3日用テープ8.4mg「HMT」</t>
  </si>
  <si>
    <t>8219701S2048</t>
  </si>
  <si>
    <t>フェンタニル3日用テープ8.4mg「テイコク」</t>
  </si>
  <si>
    <t>【般】フェンタニルクエン酸塩テープ2mg(1日用)</t>
  </si>
  <si>
    <t>8219701S2030</t>
  </si>
  <si>
    <t>フェンタニル3日用テープ8.4mg「トーワ」</t>
  </si>
  <si>
    <t>8219701S2021</t>
  </si>
  <si>
    <t>フェンタニル3日用テープ8.4mg「明治」</t>
  </si>
  <si>
    <t>8219701S3044</t>
  </si>
  <si>
    <t>フェンタニルクエン酸塩1日用テープ0.5mg「テイコク」</t>
  </si>
  <si>
    <t>フェンタニルクエン酸塩貼付剤</t>
  </si>
  <si>
    <t>0.5mg1枚</t>
  </si>
  <si>
    <t>【般】フェンタニルクエン酸塩テープ4mg(1日用)</t>
  </si>
  <si>
    <t>8219701S3036</t>
  </si>
  <si>
    <t>フェンタニルクエン酸塩1日用テープ1mg「テイコク」</t>
  </si>
  <si>
    <t>1mg1枚</t>
  </si>
  <si>
    <t>8219701S3028</t>
  </si>
  <si>
    <t>フェンタニルクエン酸塩1日用テープ1mg「第一三共」</t>
  </si>
  <si>
    <t>8219701S4040</t>
  </si>
  <si>
    <t>フェンタニルクエン酸塩1日用テープ2mg「テイコク」</t>
  </si>
  <si>
    <t>2mg1枚</t>
  </si>
  <si>
    <t>【般】フェンタニルクエン酸塩テープ6mg(1日用)</t>
  </si>
  <si>
    <t>8219701S4032</t>
  </si>
  <si>
    <t>フェンタニルクエン酸塩1日用テープ2mg「第一三共」</t>
  </si>
  <si>
    <t>8219701S4024</t>
  </si>
  <si>
    <t>フェンタニルクエン酸塩1日用テープ4mg「テイコク」</t>
  </si>
  <si>
    <t>4mg1枚</t>
  </si>
  <si>
    <t>8219701S5047</t>
  </si>
  <si>
    <t>フェンタニルクエン酸塩1日用テープ4mg「第一三共」</t>
  </si>
  <si>
    <t>【般】フェンタニルクエン酸塩テープ8mg(1日用)</t>
  </si>
  <si>
    <t>8219701S5039</t>
  </si>
  <si>
    <t>フェンタニルクエン酸塩1日用テープ6mg「テイコク」</t>
  </si>
  <si>
    <t>6mg1枚</t>
  </si>
  <si>
    <t>8219701S5020</t>
  </si>
  <si>
    <t>フェンタニルクエン酸塩1日用テープ6mg「第一三共」</t>
  </si>
  <si>
    <t>8219700T6028</t>
  </si>
  <si>
    <t>フェンタニルクエン酸塩1日用テープ8mg「テイコク」</t>
  </si>
  <si>
    <t>8mg1枚</t>
  </si>
  <si>
    <t>【般】フェンタニルテープ1.38mg(3日用)</t>
  </si>
  <si>
    <t>フェンタニル</t>
  </si>
  <si>
    <t>8219700U1021</t>
  </si>
  <si>
    <t>フェンタニルクエン酸塩1日用テープ8mg「第一三共」</t>
  </si>
  <si>
    <t>【般】フェンタニルテープ11mg(3日用)</t>
  </si>
  <si>
    <t>8219700S8025</t>
  </si>
  <si>
    <t>フェンタニルクエン酸塩0.005%2mL注射液</t>
  </si>
  <si>
    <t>0.005%2mL1管</t>
  </si>
  <si>
    <t>0.005%2mL</t>
  </si>
  <si>
    <t>【般】フェンタニルテープ12.6mg(3日用)</t>
  </si>
  <si>
    <t>8219700S8033</t>
  </si>
  <si>
    <t>フェンタニル注射液0.1mg「第一三共」</t>
  </si>
  <si>
    <t>フェンタニルクエン酸塩注射液</t>
  </si>
  <si>
    <t>久光</t>
  </si>
  <si>
    <t>8219700S8076</t>
  </si>
  <si>
    <t>フェンタニル注射液0.25mg「テルモ」</t>
  </si>
  <si>
    <t>フェンタニルクエン酸塩0.005%5mL注射液</t>
  </si>
  <si>
    <t>0.005%5mL1管</t>
  </si>
  <si>
    <t>0.005%5mL</t>
  </si>
  <si>
    <t>8219700S8068</t>
  </si>
  <si>
    <t>フェンタニル注射液0.25mg「第一三共」</t>
  </si>
  <si>
    <t>東和薬品</t>
  </si>
  <si>
    <t>8219700S8041</t>
  </si>
  <si>
    <t>フェンタニル注射液0.5mg「テルモ」</t>
  </si>
  <si>
    <t>フェンタニルクエン酸塩0.005%10mL注射液</t>
  </si>
  <si>
    <t>0.005%10mL1管</t>
  </si>
  <si>
    <t>0.005%10mL</t>
  </si>
  <si>
    <t>祐徳=MeijiSeika</t>
  </si>
  <si>
    <t>8219700S9021</t>
  </si>
  <si>
    <t>フェントステープ0.5mg</t>
  </si>
  <si>
    <t>【般】フェンタニルテープ16.8mg(3日用)</t>
  </si>
  <si>
    <t>8219700S9030</t>
  </si>
  <si>
    <t>フェントステープ1mg</t>
  </si>
  <si>
    <t>8219700S9072</t>
  </si>
  <si>
    <t>フェントステープ2mg</t>
  </si>
  <si>
    <t>8219700S9064</t>
  </si>
  <si>
    <t>フェントステープ4mg</t>
  </si>
  <si>
    <t>8219700S9048</t>
  </si>
  <si>
    <t>フェントステープ6mg</t>
  </si>
  <si>
    <t>8219700S5026</t>
  </si>
  <si>
    <t>フェントステープ8mg</t>
  </si>
  <si>
    <t>【般】フェンタニルテープ2.1mg(3日用)</t>
  </si>
  <si>
    <t>8219700S5034</t>
  </si>
  <si>
    <t>プレペノン注100mgシリンジ</t>
  </si>
  <si>
    <t>モルヒネ塩酸塩水和物キット</t>
  </si>
  <si>
    <t>1%10mL1筒</t>
  </si>
  <si>
    <t>1%10mL</t>
  </si>
  <si>
    <t>筒</t>
  </si>
  <si>
    <t>8219700S5077</t>
  </si>
  <si>
    <t>ペチジン塩酸塩注射液35mg「タケダ」</t>
  </si>
  <si>
    <t>ペチジン塩酸塩注射液</t>
  </si>
  <si>
    <t>3.5%1mL1管</t>
  </si>
  <si>
    <t>3.5%1mL</t>
  </si>
  <si>
    <t>8219700S5069</t>
  </si>
  <si>
    <t>ペチジン塩酸塩注射液50mg「タケダ」</t>
  </si>
  <si>
    <t>5%1mL1管</t>
  </si>
  <si>
    <t>5%1mL</t>
  </si>
  <si>
    <t>8219700S5042</t>
  </si>
  <si>
    <t>ペチロルファン注射液</t>
  </si>
  <si>
    <t>ペチジン塩酸塩・レバロルファン酒石酸塩(1)注射液</t>
  </si>
  <si>
    <t>1mL1管</t>
  </si>
  <si>
    <t>8219700T7024</t>
  </si>
  <si>
    <t>ペチロルファン配合注HD</t>
  </si>
  <si>
    <t>【般】フェンタニルテープ2.75mg(3日用)</t>
  </si>
  <si>
    <t>8219700S6022</t>
  </si>
  <si>
    <t>ペチロルファン配合注LD</t>
  </si>
  <si>
    <t>ペチジン塩酸塩・レバロルファン酒石酸塩(2)注射液</t>
  </si>
  <si>
    <t>【般】フェンタニルテープ4.2mg(3日用)</t>
  </si>
  <si>
    <t>8219700S6030</t>
  </si>
  <si>
    <t>メサペイン錠10mg</t>
  </si>
  <si>
    <t>メサドン塩酸塩錠</t>
  </si>
  <si>
    <t>8219700S6073</t>
  </si>
  <si>
    <t>メサペイン錠5mg</t>
  </si>
  <si>
    <t>8219700S6065</t>
  </si>
  <si>
    <t>メテバニール錠2mg</t>
  </si>
  <si>
    <t>オキシメテバノール錠</t>
  </si>
  <si>
    <t>8219700S6049</t>
  </si>
  <si>
    <t>モルヒネ塩酸塩錠10mg「DSP」</t>
  </si>
  <si>
    <t>モルヒネ塩酸塩錠</t>
  </si>
  <si>
    <t>8219700T8020</t>
  </si>
  <si>
    <t>モルヒネ塩酸塩水和物「タケダ」原末</t>
  </si>
  <si>
    <t>【般】フェンタニルテープ5.5mg(3日用)</t>
  </si>
  <si>
    <t>8219700T9027</t>
  </si>
  <si>
    <t>モルヒネ塩酸塩水和物「第一三共」原末</t>
  </si>
  <si>
    <t>【般】フェンタニルテープ8.25mg(3日用)</t>
  </si>
  <si>
    <t>8219700S7029</t>
  </si>
  <si>
    <t>モルヒネ塩酸塩注100mgシリンジ「テルモ」</t>
  </si>
  <si>
    <t>【般】フェンタニルテープ8.4mg(3日用)</t>
  </si>
  <si>
    <t>8219700S7037</t>
  </si>
  <si>
    <t>モルヒネ塩酸塩水和物注射液</t>
  </si>
  <si>
    <t>8219700S7070</t>
  </si>
  <si>
    <t>モルヒネ塩酸塩注射液10mg「タケダ」</t>
  </si>
  <si>
    <t>8219700S7061</t>
  </si>
  <si>
    <t>モルヒネ塩酸塩注射液10mg「第一三共」</t>
  </si>
  <si>
    <t>8219700S7045</t>
  </si>
  <si>
    <t>モルヒネ塩酸塩注射液200mg「シオノギ」</t>
  </si>
  <si>
    <t>8219700T1034</t>
  </si>
  <si>
    <t>モルヒネ塩酸塩注射液200mg「タケダ」</t>
  </si>
  <si>
    <t>【般】フェンタニルテープ0.84mg(1日用)</t>
  </si>
  <si>
    <t>8219700T1026</t>
  </si>
  <si>
    <t>モルヒネ塩酸塩注射液200mg「テルモ」</t>
  </si>
  <si>
    <t>8219700T2030</t>
  </si>
  <si>
    <t>モルヒネ塩酸塩注射液200mg「第一三共」</t>
  </si>
  <si>
    <t>【般】フェンタニルテープ1.7mg(1日用)</t>
  </si>
  <si>
    <t>8219700T2022</t>
  </si>
  <si>
    <t>モルヒネ塩酸塩注射液50mg「シオノギ」</t>
  </si>
  <si>
    <t>8219700T3037</t>
  </si>
  <si>
    <t>モルヒネ塩酸塩注射液50mg「タケダ」</t>
  </si>
  <si>
    <t>【般】フェンタニルテープ3.4mg(1日用)</t>
  </si>
  <si>
    <t>8219700T3029</t>
  </si>
  <si>
    <t>モルヒネ塩酸塩注射液50mg「第一三共」</t>
  </si>
  <si>
    <t>8219700T4033</t>
  </si>
  <si>
    <t>モルヒネ硫酸塩水和物徐放細粒分包10mg「フジモト」</t>
  </si>
  <si>
    <t>モルヒネ硫酸塩水和物徐放細粒</t>
  </si>
  <si>
    <t>【般】フェンタニルテープ5mg(1日用)</t>
  </si>
  <si>
    <t>8219700T4025</t>
  </si>
  <si>
    <t>モルヒネ硫酸塩水和物徐放細粒分包30mg「フジモト」</t>
  </si>
  <si>
    <t>30mg1包</t>
  </si>
  <si>
    <t>8219700T5030</t>
  </si>
  <si>
    <t>モルペス細粒2%</t>
  </si>
  <si>
    <t>2%1g</t>
  </si>
  <si>
    <t>【般】フェンタニルテープ6.7mg(1日用)</t>
  </si>
  <si>
    <t>8219700T5021</t>
  </si>
  <si>
    <t>モルペス細粒6%</t>
  </si>
  <si>
    <t>6%1g</t>
  </si>
  <si>
    <t>8114700J1023</t>
  </si>
  <si>
    <t>ラフェンタテープ1.38mg</t>
  </si>
  <si>
    <t>1.38mg1枚</t>
  </si>
  <si>
    <t>麻薬性鎮痛薬-坐剤(アルカロイド系)</t>
  </si>
  <si>
    <t>8114700J2020</t>
  </si>
  <si>
    <t>ラフェンタテープ11mg</t>
  </si>
  <si>
    <t>11mg1枚</t>
  </si>
  <si>
    <t>8114700J3026</t>
  </si>
  <si>
    <t>ラフェンタテープ2.75mg</t>
  </si>
  <si>
    <t>2.75mg1枚</t>
  </si>
  <si>
    <t>8119002G2039</t>
  </si>
  <si>
    <t>ラフェンタテープ5.5mg</t>
  </si>
  <si>
    <t>5.5mg1枚</t>
  </si>
  <si>
    <t>8119002G3035</t>
  </si>
  <si>
    <t>ラフェンタテープ8.25mg</t>
  </si>
  <si>
    <t>8.25mg1枚</t>
  </si>
  <si>
    <t>8119002G4031</t>
  </si>
  <si>
    <t>レミフェンタニル静注用2mg「第一三共」</t>
  </si>
  <si>
    <t>8119002G1032</t>
  </si>
  <si>
    <t>レミフェンタニル静注用5mg「第一三共」</t>
  </si>
  <si>
    <t>8119002F3021</t>
  </si>
  <si>
    <t>ワンデュロパッチ0.84mg</t>
  </si>
  <si>
    <t>8119002F1029</t>
  </si>
  <si>
    <t>ワンデュロパッチ1.7mg</t>
  </si>
  <si>
    <t>8119002F4028</t>
  </si>
  <si>
    <t>ワンデュロパッチ3.4mg</t>
  </si>
  <si>
    <t>8119002F2025</t>
  </si>
  <si>
    <t>ワンデュロパッチ5mg</t>
  </si>
  <si>
    <t>8114402G1039</t>
  </si>
  <si>
    <t>ワンデュロパッチ6.7mg</t>
  </si>
  <si>
    <t>弱ペチロルファン注射液</t>
  </si>
  <si>
    <r>
      <t>◯記載例一覧</t>
    </r>
    <r>
      <rPr>
        <sz val="12"/>
        <color theme="1"/>
        <rFont val="Meiryo UI"/>
        <family val="3"/>
        <charset val="128"/>
      </rPr>
      <t>（クリックすると該当シートへ移動します）</t>
    </r>
  </si>
  <si>
    <r>
      <t xml:space="preserve">２つのシートに必要事項入力することで、麻薬年間受払届（様式第４号）を作成します。
以下が主な特徴です。
・品名を一覧から選ぶことができ、それに応じて単位が自動で入力されます。
・個数欄の入力が不要です。
・判定欄で計算間違いがないかを確認することができます。
</t>
    </r>
    <r>
      <rPr>
        <u/>
        <sz val="12"/>
        <color theme="1"/>
        <rFont val="Meiryo UI"/>
        <family val="3"/>
        <charset val="128"/>
      </rPr>
      <t>※記載上の留意事項については、別途「</t>
    </r>
    <r>
      <rPr>
        <b/>
        <u/>
        <sz val="12"/>
        <color rgb="FFFF0000"/>
        <rFont val="Meiryo UI"/>
        <family val="3"/>
        <charset val="128"/>
      </rPr>
      <t>麻薬年間受払届の記載上の留意事項</t>
    </r>
    <r>
      <rPr>
        <u/>
        <sz val="12"/>
        <color theme="1"/>
        <rFont val="Meiryo UI"/>
        <family val="3"/>
        <charset val="128"/>
      </rPr>
      <t>」をご確認ください。</t>
    </r>
    <phoneticPr fontId="27"/>
  </si>
  <si>
    <t>提出様式（様式第４号）
※このシートは入力不要です</t>
  </si>
  <si>
    <t>（１）麻薬管理者がいる病院・診療所の場合</t>
    <phoneticPr fontId="27"/>
  </si>
  <si>
    <t>（２）麻薬施用者が１名のみの病院・診療所の場合</t>
    <phoneticPr fontId="27"/>
  </si>
  <si>
    <r>
      <t xml:space="preserve">（３）動物診療施設（麻薬管理者）の場合
　　　　 </t>
    </r>
    <r>
      <rPr>
        <sz val="11"/>
        <color theme="1"/>
        <rFont val="Meiryo UI"/>
        <family val="3"/>
        <charset val="128"/>
      </rPr>
      <t>※麻薬管理者がいない施設は、麻薬施用者</t>
    </r>
    <phoneticPr fontId="27"/>
  </si>
  <si>
    <t>（４）薬局（麻薬小売業者）の場合</t>
    <phoneticPr fontId="27"/>
  </si>
  <si>
    <t>（５）研究所等（麻薬研究者）の場合</t>
    <phoneticPr fontId="27"/>
  </si>
  <si>
    <t>コデインリン酸塩　10倍散（自家製剤）</t>
  </si>
  <si>
    <t>コデインリン酸塩　10倍散（自家製剤）</t>
    <rPh sb="14" eb="18">
      <t>ジカセイザイ</t>
    </rPh>
    <phoneticPr fontId="27"/>
  </si>
  <si>
    <t>【麻薬小売業者】
　個人開設の場合：開設者氏名
　法人開設の場合：法人名称・代表者氏名
【病院・診療所・麻薬卸売業者】
　麻薬管理者がいる場合：麻薬管理者の氏名
　麻薬管理者がいない場合：麻薬施用者の氏名</t>
    <phoneticPr fontId="27"/>
  </si>
  <si>
    <t>麻薬年間受払届</t>
    <phoneticPr fontId="27"/>
  </si>
  <si>
    <t>（令和</t>
    <rPh sb="1" eb="3">
      <t>レイワ</t>
    </rPh>
    <phoneticPr fontId="27"/>
  </si>
  <si>
    <t>年）</t>
    <rPh sb="0" eb="1">
      <t>ネン</t>
    </rPh>
    <phoneticPr fontId="27"/>
  </si>
  <si>
    <t>麻薬業務所の
所在地及び名称</t>
    <phoneticPr fontId="27"/>
  </si>
  <si>
    <t>氏名</t>
    <rPh sb="0" eb="2">
      <t>シメイ</t>
    </rPh>
    <phoneticPr fontId="27"/>
  </si>
  <si>
    <t>号</t>
    <rPh sb="0" eb="1">
      <t>ゴウ</t>
    </rPh>
    <phoneticPr fontId="27"/>
  </si>
  <si>
    <t>前年10月１日現在の在庫数量</t>
    <phoneticPr fontId="27"/>
  </si>
  <si>
    <t>受入数量</t>
    <phoneticPr fontId="27"/>
  </si>
  <si>
    <t>払出数量</t>
    <phoneticPr fontId="27"/>
  </si>
  <si>
    <t>本年９月30日現在の在庫数量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</si>
</sst>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0_);\(0.00\)"/>
    <numFmt numFmtId="178" formatCode="0_);\(0\)"/>
    <numFmt numFmtId="179" formatCode="[$-411]ggge&quot;年&quot;m&quot;月&quot;d&quot;日&quot;;@"/>
  </numFmts>
  <fonts count="37">
    <font>
      <sz val="11"/>
      <color theme="1"/>
      <name val="游ゴシック"/>
      <charset val="134"/>
      <scheme val="minor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rgb="FF0070C0"/>
      <name val="ＭＳ ゴシック"/>
      <family val="3"/>
      <charset val="128"/>
    </font>
    <font>
      <u/>
      <sz val="12"/>
      <color rgb="FF800080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rgb="FF0000FF"/>
      <name val="游ゴシック"/>
      <family val="3"/>
      <charset val="128"/>
      <scheme val="minor"/>
    </font>
    <font>
      <b/>
      <sz val="11"/>
      <name val="MS P ゴシック"/>
      <charset val="128"/>
    </font>
    <font>
      <b/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3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u/>
      <sz val="12"/>
      <color rgb="FF800080"/>
      <name val="Meiryo UI"/>
      <family val="3"/>
      <charset val="128"/>
    </font>
    <font>
      <u/>
      <sz val="12"/>
      <color rgb="FF0000FF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1" fillId="0" borderId="0" applyBorder="0">
      <protection locked="0"/>
    </xf>
  </cellStyleXfs>
  <cellXfs count="224">
    <xf numFmtId="0" fontId="0" fillId="0" borderId="0" xfId="0"/>
    <xf numFmtId="0" fontId="1" fillId="0" borderId="0" xfId="2" applyFill="1" applyBorder="1" applyAlignment="1">
      <protection locked="0"/>
    </xf>
    <xf numFmtId="0" fontId="1" fillId="0" borderId="0" xfId="2" applyBorder="1" applyAlignment="1">
      <protection locked="0"/>
    </xf>
    <xf numFmtId="0" fontId="1" fillId="2" borderId="0" xfId="2" applyFill="1" applyBorder="1" applyAlignment="1">
      <protection locked="0"/>
    </xf>
    <xf numFmtId="0" fontId="0" fillId="0" borderId="0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49" fontId="0" fillId="0" borderId="0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protection locked="0"/>
    </xf>
    <xf numFmtId="14" fontId="0" fillId="0" borderId="0" xfId="0" applyNumberForma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NumberFormat="1" applyFill="1" applyBorder="1" applyAlignment="1" applyProtection="1">
      <protection locked="0"/>
    </xf>
    <xf numFmtId="49" fontId="0" fillId="3" borderId="0" xfId="0" applyNumberFormat="1" applyFill="1" applyBorder="1" applyAlignment="1" applyProtection="1">
      <protection locked="0"/>
    </xf>
    <xf numFmtId="2" fontId="0" fillId="3" borderId="0" xfId="0" applyNumberFormat="1" applyFill="1" applyBorder="1" applyAlignment="1" applyProtection="1">
      <protection locked="0"/>
    </xf>
    <xf numFmtId="14" fontId="0" fillId="3" borderId="0" xfId="0" applyNumberFormat="1" applyFill="1" applyBorder="1" applyAlignment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7" borderId="2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horizontal="right" vertical="center" wrapText="1"/>
    </xf>
    <xf numFmtId="0" fontId="13" fillId="7" borderId="24" xfId="0" applyFont="1" applyFill="1" applyBorder="1" applyAlignment="1">
      <alignment horizontal="right" vertical="center" wrapText="1"/>
    </xf>
    <xf numFmtId="0" fontId="2" fillId="8" borderId="24" xfId="0" applyFont="1" applyFill="1" applyBorder="1" applyAlignment="1">
      <alignment horizontal="center" vertical="center" shrinkToFit="1"/>
    </xf>
    <xf numFmtId="177" fontId="13" fillId="5" borderId="25" xfId="0" applyNumberFormat="1" applyFont="1" applyFill="1" applyBorder="1" applyAlignment="1">
      <alignment vertical="center" shrinkToFit="1"/>
    </xf>
    <xf numFmtId="0" fontId="2" fillId="4" borderId="26" xfId="0" applyFont="1" applyFill="1" applyBorder="1" applyAlignment="1">
      <alignment horizontal="center" vertical="center" shrinkToFit="1"/>
    </xf>
    <xf numFmtId="177" fontId="13" fillId="6" borderId="25" xfId="0" applyNumberFormat="1" applyFont="1" applyFill="1" applyBorder="1" applyAlignment="1">
      <alignment horizontal="right" vertical="center" shrinkToFit="1"/>
    </xf>
    <xf numFmtId="0" fontId="13" fillId="7" borderId="3" xfId="0" applyFont="1" applyFill="1" applyBorder="1" applyAlignment="1">
      <alignment vertical="center" wrapText="1"/>
    </xf>
    <xf numFmtId="0" fontId="13" fillId="7" borderId="7" xfId="0" applyFont="1" applyFill="1" applyBorder="1" applyAlignment="1">
      <alignment vertical="center" wrapText="1"/>
    </xf>
    <xf numFmtId="177" fontId="13" fillId="5" borderId="27" xfId="0" applyNumberFormat="1" applyFont="1" applyFill="1" applyBorder="1" applyAlignment="1">
      <alignment horizontal="right" vertical="center" shrinkToFit="1"/>
    </xf>
    <xf numFmtId="177" fontId="10" fillId="6" borderId="27" xfId="0" applyNumberFormat="1" applyFont="1" applyFill="1" applyBorder="1" applyAlignment="1">
      <alignment horizontal="right" vertical="center" shrinkToFit="1"/>
    </xf>
    <xf numFmtId="177" fontId="14" fillId="6" borderId="27" xfId="0" applyNumberFormat="1" applyFont="1" applyFill="1" applyBorder="1" applyAlignment="1">
      <alignment horizontal="right" vertical="center" shrinkToFit="1"/>
    </xf>
    <xf numFmtId="177" fontId="13" fillId="6" borderId="27" xfId="0" applyNumberFormat="1" applyFont="1" applyFill="1" applyBorder="1" applyAlignment="1">
      <alignment horizontal="right" vertical="center" shrinkToFit="1"/>
    </xf>
    <xf numFmtId="0" fontId="2" fillId="9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13" fillId="10" borderId="25" xfId="0" applyNumberFormat="1" applyFont="1" applyFill="1" applyBorder="1" applyAlignment="1">
      <alignment horizontal="right" vertical="center" shrinkToFit="1"/>
    </xf>
    <xf numFmtId="177" fontId="10" fillId="11" borderId="25" xfId="0" applyNumberFormat="1" applyFont="1" applyFill="1" applyBorder="1" applyAlignment="1">
      <alignment horizontal="right" vertical="center" shrinkToFit="1"/>
    </xf>
    <xf numFmtId="177" fontId="13" fillId="7" borderId="30" xfId="0" applyNumberFormat="1" applyFont="1" applyFill="1" applyBorder="1" applyAlignment="1">
      <alignment horizontal="right" vertical="center" shrinkToFit="1"/>
    </xf>
    <xf numFmtId="177" fontId="14" fillId="7" borderId="2" xfId="0" applyNumberFormat="1" applyFont="1" applyFill="1" applyBorder="1" applyAlignment="1">
      <alignment horizontal="right" vertical="center" shrinkToFit="1"/>
    </xf>
    <xf numFmtId="177" fontId="13" fillId="7" borderId="2" xfId="0" applyNumberFormat="1" applyFont="1" applyFill="1" applyBorder="1" applyAlignment="1">
      <alignment horizontal="right" vertical="center" shrinkToFit="1"/>
    </xf>
    <xf numFmtId="177" fontId="13" fillId="10" borderId="27" xfId="0" applyNumberFormat="1" applyFont="1" applyFill="1" applyBorder="1" applyAlignment="1">
      <alignment horizontal="right" vertical="center" shrinkToFit="1"/>
    </xf>
    <xf numFmtId="177" fontId="10" fillId="11" borderId="27" xfId="0" applyNumberFormat="1" applyFont="1" applyFill="1" applyBorder="1" applyAlignment="1">
      <alignment horizontal="right" vertical="center" shrinkToFit="1"/>
    </xf>
    <xf numFmtId="177" fontId="13" fillId="7" borderId="10" xfId="0" applyNumberFormat="1" applyFont="1" applyFill="1" applyBorder="1" applyAlignment="1">
      <alignment horizontal="right" vertical="center" shrinkToFit="1"/>
    </xf>
    <xf numFmtId="177" fontId="14" fillId="7" borderId="3" xfId="0" applyNumberFormat="1" applyFont="1" applyFill="1" applyBorder="1" applyAlignment="1">
      <alignment horizontal="right" vertical="center" shrinkToFit="1"/>
    </xf>
    <xf numFmtId="177" fontId="13" fillId="7" borderId="3" xfId="0" applyNumberFormat="1" applyFont="1" applyFill="1" applyBorder="1" applyAlignment="1">
      <alignment horizontal="right" vertical="center" shrinkToFit="1"/>
    </xf>
    <xf numFmtId="177" fontId="14" fillId="7" borderId="10" xfId="0" applyNumberFormat="1" applyFont="1" applyFill="1" applyBorder="1" applyAlignment="1">
      <alignment horizontal="right" vertical="center" shrinkToFit="1"/>
    </xf>
    <xf numFmtId="178" fontId="2" fillId="0" borderId="0" xfId="0" applyNumberFormat="1" applyFont="1" applyAlignment="1">
      <alignment vertical="center"/>
    </xf>
    <xf numFmtId="0" fontId="17" fillId="0" borderId="3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13" fillId="7" borderId="24" xfId="0" applyNumberFormat="1" applyFont="1" applyFill="1" applyBorder="1" applyAlignment="1">
      <alignment horizontal="right" vertical="center" shrinkToFit="1"/>
    </xf>
    <xf numFmtId="0" fontId="13" fillId="7" borderId="24" xfId="0" applyFont="1" applyFill="1" applyBorder="1" applyAlignment="1">
      <alignment horizontal="left" vertical="center" wrapText="1" shrinkToFit="1"/>
    </xf>
    <xf numFmtId="0" fontId="16" fillId="0" borderId="38" xfId="0" applyFont="1" applyFill="1" applyBorder="1" applyAlignment="1">
      <alignment horizontal="center" vertical="center"/>
    </xf>
    <xf numFmtId="177" fontId="13" fillId="7" borderId="7" xfId="0" applyNumberFormat="1" applyFont="1" applyFill="1" applyBorder="1" applyAlignment="1">
      <alignment horizontal="right" vertical="center" shrinkToFit="1"/>
    </xf>
    <xf numFmtId="0" fontId="13" fillId="7" borderId="7" xfId="0" applyFont="1" applyFill="1" applyBorder="1" applyAlignment="1">
      <alignment horizontal="left" vertical="center" wrapText="1" shrinkToFit="1"/>
    </xf>
    <xf numFmtId="0" fontId="13" fillId="7" borderId="7" xfId="0" applyFont="1" applyFill="1" applyBorder="1" applyAlignment="1">
      <alignment horizontal="left" vertical="center" shrinkToFit="1"/>
    </xf>
    <xf numFmtId="0" fontId="14" fillId="7" borderId="7" xfId="0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177" fontId="13" fillId="5" borderId="39" xfId="0" applyNumberFormat="1" applyFont="1" applyFill="1" applyBorder="1" applyAlignment="1">
      <alignment horizontal="right" vertical="center" shrinkToFit="1"/>
    </xf>
    <xf numFmtId="0" fontId="2" fillId="4" borderId="40" xfId="0" applyFont="1" applyFill="1" applyBorder="1" applyAlignment="1">
      <alignment horizontal="center" vertical="center" shrinkToFit="1"/>
    </xf>
    <xf numFmtId="177" fontId="13" fillId="6" borderId="39" xfId="0" applyNumberFormat="1" applyFont="1" applyFill="1" applyBorder="1" applyAlignment="1">
      <alignment horizontal="right" vertical="center" shrinkToFit="1"/>
    </xf>
    <xf numFmtId="177" fontId="13" fillId="10" borderId="39" xfId="0" applyNumberFormat="1" applyFont="1" applyFill="1" applyBorder="1" applyAlignment="1">
      <alignment horizontal="right" vertical="center" shrinkToFit="1"/>
    </xf>
    <xf numFmtId="177" fontId="10" fillId="11" borderId="39" xfId="0" applyNumberFormat="1" applyFont="1" applyFill="1" applyBorder="1" applyAlignment="1">
      <alignment horizontal="right" vertical="center" shrinkToFit="1"/>
    </xf>
    <xf numFmtId="0" fontId="18" fillId="0" borderId="0" xfId="0" applyFont="1"/>
    <xf numFmtId="0" fontId="18" fillId="0" borderId="0" xfId="0" applyFont="1" applyAlignment="1">
      <alignment vertical="center"/>
    </xf>
    <xf numFmtId="0" fontId="18" fillId="12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8" fillId="4" borderId="41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12" borderId="48" xfId="0" applyFont="1" applyFill="1" applyBorder="1" applyAlignment="1">
      <alignment horizontal="center" vertical="center"/>
    </xf>
    <xf numFmtId="0" fontId="18" fillId="0" borderId="30" xfId="0" applyFont="1" applyBorder="1" applyAlignment="1">
      <alignment vertical="center"/>
    </xf>
    <xf numFmtId="0" fontId="21" fillId="0" borderId="51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8" fillId="0" borderId="10" xfId="0" applyNumberFormat="1" applyFont="1" applyBorder="1" applyAlignment="1">
      <alignment vertical="center"/>
    </xf>
    <xf numFmtId="58" fontId="21" fillId="0" borderId="52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vertical="center" wrapText="1"/>
    </xf>
    <xf numFmtId="0" fontId="21" fillId="0" borderId="52" xfId="0" applyFont="1" applyBorder="1" applyAlignment="1">
      <alignment horizontal="left" vertical="center"/>
    </xf>
    <xf numFmtId="0" fontId="20" fillId="7" borderId="3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55" xfId="0" applyFont="1" applyBorder="1" applyAlignment="1">
      <alignment vertical="center" wrapText="1"/>
    </xf>
    <xf numFmtId="0" fontId="21" fillId="0" borderId="56" xfId="0" applyFont="1" applyFill="1" applyBorder="1" applyAlignment="1">
      <alignment horizontal="left" vertical="center" wrapText="1"/>
    </xf>
    <xf numFmtId="0" fontId="10" fillId="7" borderId="7" xfId="0" applyFont="1" applyFill="1" applyBorder="1" applyAlignment="1">
      <alignment horizontal="left" vertical="center" wrapText="1" shrinkToFit="1"/>
    </xf>
    <xf numFmtId="0" fontId="23" fillId="0" borderId="0" xfId="0" applyFont="1" applyAlignment="1">
      <alignment vertical="center"/>
    </xf>
    <xf numFmtId="177" fontId="14" fillId="7" borderId="7" xfId="0" applyNumberFormat="1" applyFont="1" applyFill="1" applyBorder="1" applyAlignment="1">
      <alignment horizontal="right" vertical="center" shrinkToFit="1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29" fillId="13" borderId="0" xfId="0" applyFont="1" applyFill="1" applyAlignment="1">
      <alignment horizontal="center" vertical="center" wrapText="1"/>
    </xf>
    <xf numFmtId="0" fontId="30" fillId="15" borderId="3" xfId="0" applyFont="1" applyFill="1" applyBorder="1" applyAlignment="1">
      <alignment vertical="center"/>
    </xf>
    <xf numFmtId="0" fontId="33" fillId="15" borderId="3" xfId="1" applyFont="1" applyFill="1" applyBorder="1" applyAlignment="1">
      <alignment vertical="center"/>
    </xf>
    <xf numFmtId="0" fontId="34" fillId="15" borderId="3" xfId="1" applyFont="1" applyFill="1" applyBorder="1" applyAlignment="1">
      <alignment vertical="center"/>
    </xf>
    <xf numFmtId="0" fontId="30" fillId="15" borderId="3" xfId="0" applyFont="1" applyFill="1" applyBorder="1" applyAlignment="1">
      <alignment vertical="center" wrapText="1"/>
    </xf>
    <xf numFmtId="0" fontId="35" fillId="3" borderId="0" xfId="0" applyFont="1" applyFill="1" applyBorder="1" applyAlignment="1" applyProtection="1">
      <protection locked="0"/>
    </xf>
    <xf numFmtId="0" fontId="5" fillId="0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0" fillId="14" borderId="0" xfId="0" applyFont="1" applyFill="1" applyAlignment="1">
      <alignment horizontal="left" vertical="center" wrapText="1"/>
    </xf>
    <xf numFmtId="0" fontId="33" fillId="15" borderId="3" xfId="1" applyFont="1" applyFill="1" applyBorder="1" applyAlignment="1">
      <alignment horizontal="center" vertical="center" wrapText="1"/>
    </xf>
    <xf numFmtId="0" fontId="33" fillId="15" borderId="3" xfId="1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left" vertical="center" shrinkToFit="1"/>
    </xf>
    <xf numFmtId="0" fontId="20" fillId="7" borderId="8" xfId="0" applyFont="1" applyFill="1" applyBorder="1" applyAlignment="1">
      <alignment horizontal="left" vertical="center" shrinkToFit="1"/>
    </xf>
    <xf numFmtId="0" fontId="20" fillId="7" borderId="10" xfId="0" applyFont="1" applyFill="1" applyBorder="1" applyAlignment="1">
      <alignment horizontal="left" vertical="center" shrinkToFit="1"/>
    </xf>
    <xf numFmtId="0" fontId="20" fillId="7" borderId="53" xfId="0" applyFont="1" applyFill="1" applyBorder="1" applyAlignment="1">
      <alignment horizontal="left" vertical="center" wrapText="1"/>
    </xf>
    <xf numFmtId="0" fontId="20" fillId="7" borderId="54" xfId="0" applyFont="1" applyFill="1" applyBorder="1" applyAlignment="1">
      <alignment horizontal="left" vertical="center" wrapText="1"/>
    </xf>
    <xf numFmtId="0" fontId="20" fillId="7" borderId="55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2" fillId="0" borderId="0" xfId="1" applyFont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left" vertical="center"/>
    </xf>
    <xf numFmtId="0" fontId="20" fillId="0" borderId="50" xfId="0" applyFont="1" applyFill="1" applyBorder="1" applyAlignment="1">
      <alignment horizontal="left" vertical="center"/>
    </xf>
    <xf numFmtId="179" fontId="20" fillId="7" borderId="7" xfId="0" applyNumberFormat="1" applyFont="1" applyFill="1" applyBorder="1" applyAlignment="1">
      <alignment horizontal="left" vertical="center"/>
    </xf>
    <xf numFmtId="179" fontId="20" fillId="7" borderId="8" xfId="0" applyNumberFormat="1" applyFont="1" applyFill="1" applyBorder="1" applyAlignment="1">
      <alignment horizontal="left" vertical="center"/>
    </xf>
    <xf numFmtId="179" fontId="20" fillId="7" borderId="10" xfId="0" applyNumberFormat="1" applyFont="1" applyFill="1" applyBorder="1" applyAlignment="1">
      <alignment horizontal="left" vertical="center"/>
    </xf>
    <xf numFmtId="0" fontId="20" fillId="7" borderId="7" xfId="0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left" vertical="center"/>
    </xf>
    <xf numFmtId="0" fontId="20" fillId="7" borderId="10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9" fontId="5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left" vertical="center" wrapText="1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40">
    <dxf>
      <font>
        <color rgb="FF9F9F9F"/>
      </font>
      <fill>
        <patternFill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>
          <fgColor theme="0" tint="-0.24994659260841701"/>
          <bgColor rgb="FF9F9F9F"/>
        </patternFill>
      </fill>
      <border>
        <left/>
        <right/>
        <top/>
        <bottom/>
      </border>
    </dxf>
    <dxf>
      <font>
        <color rgb="FF9F9F9F"/>
      </font>
      <fill>
        <patternFill>
          <fgColor theme="0" tint="-0.24994659260841701"/>
          <bgColor rgb="FF9F9F9F"/>
        </patternFill>
      </fill>
      <border>
        <left/>
        <right/>
        <top/>
        <bottom/>
      </border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78" formatCode="0_);\(0\)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 patternType="solid">
          <bgColor rgb="FFFFB3FA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theme="0" tint="-0.149937437055574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theme="0" tint="-0.149937437055574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theme="0" tint="-0.149937437055574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theme="0" tint="-0.149937437055574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rgb="FFFFB3FA"/>
        </patternFill>
      </fill>
    </dxf>
    <dxf>
      <fill>
        <patternFill patternType="solid">
          <bgColor theme="0" tint="-0.149937437055574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theme="0" tint="-0.14990691854609822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numFmt numFmtId="178" formatCode="0_);\(0\)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fill>
        <patternFill patternType="solid">
          <bgColor theme="0" tint="-0.14990691854609822"/>
        </patternFill>
      </fill>
    </dxf>
    <dxf>
      <numFmt numFmtId="0" formatCode="General"/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numFmt numFmtId="0" formatCode="General"/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colors>
    <mruColors>
      <color rgb="FFD9D9D9"/>
      <color rgb="FFDDEBF7"/>
      <color rgb="FF99FF99"/>
      <color rgb="FFFFFF99"/>
      <color rgb="FFFFF2CC"/>
      <color rgb="FFBF604C"/>
      <color rgb="FFF509E2"/>
      <color rgb="FFFFB3FA"/>
      <color rgb="FFFFC7FC"/>
      <color rgb="FFFFD7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1741714</xdr:colOff>
      <xdr:row>0</xdr:row>
      <xdr:rowOff>0</xdr:rowOff>
    </xdr:from>
    <xdr:to>
      <xdr:col>8</xdr:col>
      <xdr:colOff>0</xdr:colOff>
      <xdr:row>1</xdr:row>
      <xdr:rowOff>13607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096000" y="0"/>
          <a:ext cx="4667250" cy="2857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（１）麻薬管理者がいる病院・診療所の場合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260350</xdr:colOff>
      <xdr:row>3</xdr:row>
      <xdr:rowOff>205105</xdr:rowOff>
    </xdr:from>
    <xdr:to>
      <xdr:col>17</xdr:col>
      <xdr:colOff>135890</xdr:colOff>
      <xdr:row>6</xdr:row>
      <xdr:rowOff>25400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632825" y="948055"/>
          <a:ext cx="210439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19</xdr:col>
      <xdr:colOff>52705</xdr:colOff>
      <xdr:row>6</xdr:row>
      <xdr:rowOff>81280</xdr:rowOff>
    </xdr:from>
    <xdr:to>
      <xdr:col>26</xdr:col>
      <xdr:colOff>290830</xdr:colOff>
      <xdr:row>7</xdr:row>
      <xdr:rowOff>443865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3883005" y="1494155"/>
          <a:ext cx="4238625" cy="869950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計算が正しいと「◯」、誤っていると「☓」が表示されます。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１つの麻薬が複数行にまたがる場合は、１番上段の行に判定が表示され、その他の行は「-」と表示されます。</a:t>
          </a:r>
        </a:p>
      </xdr:txBody>
    </xdr:sp>
    <xdr:clientData/>
  </xdr:twoCellAnchor>
  <xdr:twoCellAnchor>
    <xdr:from>
      <xdr:col>18</xdr:col>
      <xdr:colOff>12065</xdr:colOff>
      <xdr:row>3</xdr:row>
      <xdr:rowOff>198120</xdr:rowOff>
    </xdr:from>
    <xdr:to>
      <xdr:col>19</xdr:col>
      <xdr:colOff>5715</xdr:colOff>
      <xdr:row>6</xdr:row>
      <xdr:rowOff>18415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2851765" y="941070"/>
          <a:ext cx="98425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18</xdr:col>
      <xdr:colOff>668655</xdr:colOff>
      <xdr:row>6</xdr:row>
      <xdr:rowOff>111125</xdr:rowOff>
    </xdr:from>
    <xdr:to>
      <xdr:col>19</xdr:col>
      <xdr:colOff>52070</xdr:colOff>
      <xdr:row>7</xdr:row>
      <xdr:rowOff>11430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 flipH="1" flipV="1">
          <a:off x="13508355" y="1520825"/>
          <a:ext cx="374015" cy="40513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12065</xdr:colOff>
      <xdr:row>3</xdr:row>
      <xdr:rowOff>198120</xdr:rowOff>
    </xdr:from>
    <xdr:to>
      <xdr:col>19</xdr:col>
      <xdr:colOff>5715</xdr:colOff>
      <xdr:row>6</xdr:row>
      <xdr:rowOff>18415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12851765" y="941070"/>
          <a:ext cx="98425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14</xdr:col>
      <xdr:colOff>74295</xdr:colOff>
      <xdr:row>1</xdr:row>
      <xdr:rowOff>176530</xdr:rowOff>
    </xdr:from>
    <xdr:to>
      <xdr:col>14</xdr:col>
      <xdr:colOff>295275</xdr:colOff>
      <xdr:row>3</xdr:row>
      <xdr:rowOff>145415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>
          <a:stCxn id="13" idx="1"/>
        </xdr:cNvCxnSpPr>
      </xdr:nvCxnSpPr>
      <xdr:spPr>
        <a:xfrm flipH="1">
          <a:off x="9246870" y="424180"/>
          <a:ext cx="220980" cy="46418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295910</xdr:colOff>
      <xdr:row>0</xdr:row>
      <xdr:rowOff>89535</xdr:rowOff>
    </xdr:from>
    <xdr:to>
      <xdr:col>18</xdr:col>
      <xdr:colOff>975360</xdr:colOff>
      <xdr:row>3</xdr:row>
      <xdr:rowOff>17780</xdr:rowOff>
    </xdr:to>
    <xdr:sp macro="" textlink="">
      <xdr:nvSpPr>
        <xdr:cNvPr id="13" name="四角形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9468485" y="89535"/>
          <a:ext cx="4346575" cy="67119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再利用、廃棄・事故、譲受、秤量誤差に該当がある場合は、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数値を入力してください。</a:t>
          </a:r>
        </a:p>
        <a:p>
          <a:pPr algn="l"/>
          <a:r>
            <a:rPr kumimoji="1" lang="en-US" altLang="ja-JP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※</a:t>
          </a:r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記載例では該当部分が分かりやすいよう赤文字にしています。</a:t>
          </a:r>
        </a:p>
      </xdr:txBody>
    </xdr:sp>
    <xdr:clientData/>
  </xdr:twoCellAnchor>
  <xdr:twoCellAnchor>
    <xdr:from>
      <xdr:col>7</xdr:col>
      <xdr:colOff>857250</xdr:colOff>
      <xdr:row>1</xdr:row>
      <xdr:rowOff>0</xdr:rowOff>
    </xdr:from>
    <xdr:to>
      <xdr:col>14</xdr:col>
      <xdr:colOff>0</xdr:colOff>
      <xdr:row>3</xdr:row>
      <xdr:rowOff>9888</xdr:rowOff>
    </xdr:to>
    <xdr:sp macro="" textlink="">
      <xdr:nvSpPr>
        <xdr:cNvPr id="11" name="四角形 4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5946321" y="244929"/>
          <a:ext cx="3252108" cy="49974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在庫がない場合は、入力不要</a:t>
          </a:r>
        </a:p>
      </xdr:txBody>
    </xdr:sp>
    <xdr:clientData/>
  </xdr:twoCellAnchor>
  <xdr:twoCellAnchor editAs="oneCell">
    <xdr:from>
      <xdr:col>1</xdr:col>
      <xdr:colOff>598713</xdr:colOff>
      <xdr:row>10</xdr:row>
      <xdr:rowOff>23131</xdr:rowOff>
    </xdr:from>
    <xdr:to>
      <xdr:col>18</xdr:col>
      <xdr:colOff>585106</xdr:colOff>
      <xdr:row>26</xdr:row>
      <xdr:rowOff>353078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A13C51A-0124-8414-674D-45E73337F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070" y="3424917"/>
          <a:ext cx="12559393" cy="8385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</xdr:colOff>
      <xdr:row>11</xdr:row>
      <xdr:rowOff>250825</xdr:rowOff>
    </xdr:from>
    <xdr:to>
      <xdr:col>11</xdr:col>
      <xdr:colOff>136525</xdr:colOff>
      <xdr:row>11</xdr:row>
      <xdr:rowOff>250825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840105" y="2711450"/>
          <a:ext cx="250634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110</xdr:row>
      <xdr:rowOff>0</xdr:rowOff>
    </xdr:from>
    <xdr:to>
      <xdr:col>37</xdr:col>
      <xdr:colOff>222518</xdr:colOff>
      <xdr:row>112</xdr:row>
      <xdr:rowOff>19957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11443607" y="37351607"/>
          <a:ext cx="4046125" cy="4826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（５）研究所等（麻薬研究者）の場合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38</xdr:col>
      <xdr:colOff>0</xdr:colOff>
      <xdr:row>85</xdr:row>
      <xdr:rowOff>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11651425" y="28125964"/>
          <a:ext cx="3860718" cy="46264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（４）薬局（麻薬小売業者）の場合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23</xdr:col>
      <xdr:colOff>217714</xdr:colOff>
      <xdr:row>55</xdr:row>
      <xdr:rowOff>9071</xdr:rowOff>
    </xdr:from>
    <xdr:to>
      <xdr:col>38</xdr:col>
      <xdr:colOff>0</xdr:colOff>
      <xdr:row>58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8509000" y="18551071"/>
          <a:ext cx="4544786" cy="71664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lnSpc>
              <a:spcPts val="2200"/>
            </a:lnSpc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（３）動物診療施設（麻薬管理者）の場合</a:t>
          </a:r>
          <a:endParaRPr lang="en-US" altLang="ja-JP" sz="1600" kern="100">
            <a:effectLst/>
            <a:latin typeface="ＭＳ 明朝" panose="02020609040205080304" pitchFamily="17" charset="-128"/>
            <a:ea typeface="HGP創英角ｺﾞｼｯｸUB" panose="020B0900000000000000" pitchFamily="50" charset="-128"/>
            <a:cs typeface="ＭＳ 明朝" panose="02020609040205080304" pitchFamily="17" charset="-128"/>
          </a:endParaRPr>
        </a:p>
        <a:p>
          <a:pPr algn="just">
            <a:lnSpc>
              <a:spcPts val="1700"/>
            </a:lnSpc>
            <a:spcAft>
              <a:spcPts val="0"/>
            </a:spcAft>
          </a:pPr>
          <a:r>
            <a:rPr lang="en-US" altLang="ja-JP" sz="12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              </a:t>
          </a:r>
          <a:r>
            <a:rPr lang="ja-JP" sz="12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※麻薬管理者がいない施設は、麻薬施用者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21</xdr:col>
      <xdr:colOff>399144</xdr:colOff>
      <xdr:row>28</xdr:row>
      <xdr:rowOff>117928</xdr:rowOff>
    </xdr:from>
    <xdr:to>
      <xdr:col>37</xdr:col>
      <xdr:colOff>208644</xdr:colOff>
      <xdr:row>30</xdr:row>
      <xdr:rowOff>263071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7837715" y="9470571"/>
          <a:ext cx="5179786" cy="544286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（２）麻薬施用者が１名のみの病院・診療所の場合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23</xdr:col>
      <xdr:colOff>81643</xdr:colOff>
      <xdr:row>1</xdr:row>
      <xdr:rowOff>127000</xdr:rowOff>
    </xdr:from>
    <xdr:to>
      <xdr:col>37</xdr:col>
      <xdr:colOff>108857</xdr:colOff>
      <xdr:row>3</xdr:row>
      <xdr:rowOff>281212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8372929" y="290286"/>
          <a:ext cx="4544785" cy="55335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（１）麻薬管理者がいる病院・診療所の場合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31750</xdr:rowOff>
        </xdr:from>
        <xdr:to>
          <xdr:col>7</xdr:col>
          <xdr:colOff>1447800</xdr:colOff>
          <xdr:row>3</xdr:row>
          <xdr:rowOff>146050</xdr:rowOff>
        </xdr:to>
        <xdr:sp macro="" textlink="">
          <xdr:nvSpPr>
            <xdr:cNvPr id="1027" name="オブジェクト 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C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31750</xdr:rowOff>
        </xdr:from>
        <xdr:to>
          <xdr:col>7</xdr:col>
          <xdr:colOff>1447800</xdr:colOff>
          <xdr:row>9</xdr:row>
          <xdr:rowOff>152400</xdr:rowOff>
        </xdr:to>
        <xdr:sp macro="" textlink="">
          <xdr:nvSpPr>
            <xdr:cNvPr id="1028" name="1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C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31750</xdr:rowOff>
        </xdr:from>
        <xdr:to>
          <xdr:col>7</xdr:col>
          <xdr:colOff>1447800</xdr:colOff>
          <xdr:row>6</xdr:row>
          <xdr:rowOff>152400</xdr:rowOff>
        </xdr:to>
        <xdr:sp macro="" textlink="">
          <xdr:nvSpPr>
            <xdr:cNvPr id="1029" name="オブジェクト 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C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38100</xdr:rowOff>
        </xdr:from>
        <xdr:to>
          <xdr:col>7</xdr:col>
          <xdr:colOff>1447800</xdr:colOff>
          <xdr:row>12</xdr:row>
          <xdr:rowOff>165100</xdr:rowOff>
        </xdr:to>
        <xdr:sp macro="" textlink="">
          <xdr:nvSpPr>
            <xdr:cNvPr id="1030" name="5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C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260350</xdr:colOff>
      <xdr:row>3</xdr:row>
      <xdr:rowOff>205105</xdr:rowOff>
    </xdr:from>
    <xdr:to>
      <xdr:col>17</xdr:col>
      <xdr:colOff>135890</xdr:colOff>
      <xdr:row>6</xdr:row>
      <xdr:rowOff>25400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632825" y="948055"/>
          <a:ext cx="210439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14</xdr:col>
      <xdr:colOff>72390</xdr:colOff>
      <xdr:row>1</xdr:row>
      <xdr:rowOff>176530</xdr:rowOff>
    </xdr:from>
    <xdr:to>
      <xdr:col>14</xdr:col>
      <xdr:colOff>292100</xdr:colOff>
      <xdr:row>3</xdr:row>
      <xdr:rowOff>144145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5" idx="1"/>
        </xdr:cNvCxnSpPr>
      </xdr:nvCxnSpPr>
      <xdr:spPr>
        <a:xfrm flipH="1">
          <a:off x="9244965" y="424180"/>
          <a:ext cx="219710" cy="46291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52705</xdr:colOff>
      <xdr:row>6</xdr:row>
      <xdr:rowOff>81280</xdr:rowOff>
    </xdr:from>
    <xdr:to>
      <xdr:col>26</xdr:col>
      <xdr:colOff>290830</xdr:colOff>
      <xdr:row>7</xdr:row>
      <xdr:rowOff>443865</xdr:rowOff>
    </xdr:to>
    <xdr:sp macro="" textlink="">
      <xdr:nvSpPr>
        <xdr:cNvPr id="7" name="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883005" y="1494155"/>
          <a:ext cx="4238625" cy="869950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計算が正しいと「◯」、誤っていると「☓」が表示されます。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１つの麻薬が複数行にまたがる場合は、１番上段の行に判定が表示され、その他の行は「-」と表示されます。</a:t>
          </a:r>
        </a:p>
      </xdr:txBody>
    </xdr:sp>
    <xdr:clientData/>
  </xdr:twoCellAnchor>
  <xdr:twoCellAnchor>
    <xdr:from>
      <xdr:col>18</xdr:col>
      <xdr:colOff>12065</xdr:colOff>
      <xdr:row>3</xdr:row>
      <xdr:rowOff>198120</xdr:rowOff>
    </xdr:from>
    <xdr:to>
      <xdr:col>19</xdr:col>
      <xdr:colOff>5715</xdr:colOff>
      <xdr:row>6</xdr:row>
      <xdr:rowOff>18415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2851765" y="941070"/>
          <a:ext cx="98425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18</xdr:col>
      <xdr:colOff>668655</xdr:colOff>
      <xdr:row>6</xdr:row>
      <xdr:rowOff>111125</xdr:rowOff>
    </xdr:from>
    <xdr:to>
      <xdr:col>19</xdr:col>
      <xdr:colOff>52070</xdr:colOff>
      <xdr:row>7</xdr:row>
      <xdr:rowOff>11430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H="1" flipV="1">
          <a:off x="13541012" y="1512661"/>
          <a:ext cx="376737" cy="403769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292735</xdr:colOff>
      <xdr:row>0</xdr:row>
      <xdr:rowOff>89535</xdr:rowOff>
    </xdr:from>
    <xdr:to>
      <xdr:col>18</xdr:col>
      <xdr:colOff>972185</xdr:colOff>
      <xdr:row>3</xdr:row>
      <xdr:rowOff>17780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465310" y="89535"/>
          <a:ext cx="4346575" cy="67119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再利用、廃棄・事故、譲受、秤量誤差に該当がある場合は、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数値を入力してください。</a:t>
          </a:r>
        </a:p>
        <a:p>
          <a:pPr algn="l"/>
          <a:r>
            <a:rPr kumimoji="1" lang="en-US" altLang="ja-JP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※</a:t>
          </a:r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記載例では該当部分が分かりやすいよう赤文字にしています。</a:t>
          </a:r>
        </a:p>
      </xdr:txBody>
    </xdr:sp>
    <xdr:clientData/>
  </xdr:twoCellAnchor>
  <xdr:twoCellAnchor>
    <xdr:from>
      <xdr:col>7</xdr:col>
      <xdr:colOff>857250</xdr:colOff>
      <xdr:row>1</xdr:row>
      <xdr:rowOff>0</xdr:rowOff>
    </xdr:from>
    <xdr:to>
      <xdr:col>14</xdr:col>
      <xdr:colOff>0</xdr:colOff>
      <xdr:row>3</xdr:row>
      <xdr:rowOff>9888</xdr:rowOff>
    </xdr:to>
    <xdr:sp macro="" textlink="">
      <xdr:nvSpPr>
        <xdr:cNvPr id="10" name="四角形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946321" y="244929"/>
          <a:ext cx="3252108" cy="49974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在庫がない場合は、入力不要</a:t>
          </a:r>
        </a:p>
      </xdr:txBody>
    </xdr:sp>
    <xdr:clientData/>
  </xdr:twoCellAnchor>
  <xdr:twoCellAnchor editAs="oneCell">
    <xdr:from>
      <xdr:col>1</xdr:col>
      <xdr:colOff>993322</xdr:colOff>
      <xdr:row>13</xdr:row>
      <xdr:rowOff>63499</xdr:rowOff>
    </xdr:from>
    <xdr:to>
      <xdr:col>17</xdr:col>
      <xdr:colOff>1574701</xdr:colOff>
      <xdr:row>27</xdr:row>
      <xdr:rowOff>214538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E4FC9AC-CB4C-8116-81D1-3E66BECCE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679" y="4975678"/>
          <a:ext cx="10909201" cy="71995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1197428</xdr:colOff>
      <xdr:row>0</xdr:row>
      <xdr:rowOff>0</xdr:rowOff>
    </xdr:from>
    <xdr:to>
      <xdr:col>8</xdr:col>
      <xdr:colOff>0</xdr:colOff>
      <xdr:row>1</xdr:row>
      <xdr:rowOff>13607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551714" y="0"/>
          <a:ext cx="5211536" cy="2857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（２）麻薬施用者が１名のみの病院・診療所の場合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260350</xdr:colOff>
      <xdr:row>3</xdr:row>
      <xdr:rowOff>205105</xdr:rowOff>
    </xdr:from>
    <xdr:to>
      <xdr:col>17</xdr:col>
      <xdr:colOff>135890</xdr:colOff>
      <xdr:row>6</xdr:row>
      <xdr:rowOff>25400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632825" y="948055"/>
          <a:ext cx="210439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19</xdr:col>
      <xdr:colOff>52705</xdr:colOff>
      <xdr:row>6</xdr:row>
      <xdr:rowOff>81280</xdr:rowOff>
    </xdr:from>
    <xdr:to>
      <xdr:col>26</xdr:col>
      <xdr:colOff>290830</xdr:colOff>
      <xdr:row>7</xdr:row>
      <xdr:rowOff>443865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3883005" y="1494155"/>
          <a:ext cx="4238625" cy="869950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計算が正しいと「◯」、誤っていると「☓」が表示されます。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１つの麻薬が複数行にまたがる場合は、１番上段の行に判定が表示され、その他の行は「-」と表示されます。</a:t>
          </a:r>
        </a:p>
      </xdr:txBody>
    </xdr:sp>
    <xdr:clientData/>
  </xdr:twoCellAnchor>
  <xdr:twoCellAnchor>
    <xdr:from>
      <xdr:col>18</xdr:col>
      <xdr:colOff>12065</xdr:colOff>
      <xdr:row>3</xdr:row>
      <xdr:rowOff>198120</xdr:rowOff>
    </xdr:from>
    <xdr:to>
      <xdr:col>19</xdr:col>
      <xdr:colOff>5715</xdr:colOff>
      <xdr:row>6</xdr:row>
      <xdr:rowOff>18415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2851765" y="941070"/>
          <a:ext cx="98425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18</xdr:col>
      <xdr:colOff>668655</xdr:colOff>
      <xdr:row>6</xdr:row>
      <xdr:rowOff>111125</xdr:rowOff>
    </xdr:from>
    <xdr:to>
      <xdr:col>19</xdr:col>
      <xdr:colOff>52070</xdr:colOff>
      <xdr:row>7</xdr:row>
      <xdr:rowOff>11430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 flipV="1">
          <a:off x="13508355" y="1520825"/>
          <a:ext cx="374015" cy="40513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12065</xdr:colOff>
      <xdr:row>3</xdr:row>
      <xdr:rowOff>198120</xdr:rowOff>
    </xdr:from>
    <xdr:to>
      <xdr:col>19</xdr:col>
      <xdr:colOff>5715</xdr:colOff>
      <xdr:row>6</xdr:row>
      <xdr:rowOff>18415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2851765" y="941070"/>
          <a:ext cx="98425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14</xdr:col>
      <xdr:colOff>73660</xdr:colOff>
      <xdr:row>1</xdr:row>
      <xdr:rowOff>176530</xdr:rowOff>
    </xdr:from>
    <xdr:to>
      <xdr:col>14</xdr:col>
      <xdr:colOff>294640</xdr:colOff>
      <xdr:row>3</xdr:row>
      <xdr:rowOff>149860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>
          <a:stCxn id="12" idx="1"/>
        </xdr:cNvCxnSpPr>
      </xdr:nvCxnSpPr>
      <xdr:spPr>
        <a:xfrm flipH="1">
          <a:off x="9246235" y="424180"/>
          <a:ext cx="220980" cy="46863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0</xdr:row>
      <xdr:rowOff>89535</xdr:rowOff>
    </xdr:from>
    <xdr:to>
      <xdr:col>18</xdr:col>
      <xdr:colOff>974725</xdr:colOff>
      <xdr:row>3</xdr:row>
      <xdr:rowOff>17780</xdr:rowOff>
    </xdr:to>
    <xdr:sp macro="" textlink="">
      <xdr:nvSpPr>
        <xdr:cNvPr id="12" name="四角形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9467850" y="89535"/>
          <a:ext cx="4346575" cy="67119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再利用、廃棄・事故、譲受、秤量誤差に該当がある場合は、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数値を入力してください。</a:t>
          </a:r>
        </a:p>
        <a:p>
          <a:pPr algn="l"/>
          <a:r>
            <a:rPr kumimoji="1" lang="en-US" altLang="ja-JP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※</a:t>
          </a:r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記載例では該当部分が分かりやすいよう赤文字にしています。</a:t>
          </a:r>
        </a:p>
      </xdr:txBody>
    </xdr:sp>
    <xdr:clientData/>
  </xdr:twoCellAnchor>
  <xdr:twoCellAnchor>
    <xdr:from>
      <xdr:col>7</xdr:col>
      <xdr:colOff>857250</xdr:colOff>
      <xdr:row>1</xdr:row>
      <xdr:rowOff>0</xdr:rowOff>
    </xdr:from>
    <xdr:to>
      <xdr:col>14</xdr:col>
      <xdr:colOff>0</xdr:colOff>
      <xdr:row>3</xdr:row>
      <xdr:rowOff>9888</xdr:rowOff>
    </xdr:to>
    <xdr:sp macro="" textlink="">
      <xdr:nvSpPr>
        <xdr:cNvPr id="13" name="四角形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5946321" y="244929"/>
          <a:ext cx="3252108" cy="49974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在庫がない場合は、入力不要</a:t>
          </a:r>
        </a:p>
      </xdr:txBody>
    </xdr:sp>
    <xdr:clientData/>
  </xdr:twoCellAnchor>
  <xdr:twoCellAnchor editAs="oneCell">
    <xdr:from>
      <xdr:col>1</xdr:col>
      <xdr:colOff>1037317</xdr:colOff>
      <xdr:row>12</xdr:row>
      <xdr:rowOff>370568</xdr:rowOff>
    </xdr:from>
    <xdr:to>
      <xdr:col>17</xdr:col>
      <xdr:colOff>1918607</xdr:colOff>
      <xdr:row>27</xdr:row>
      <xdr:rowOff>260680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7206162-54BA-8CF7-8241-C3E621776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674" y="4779282"/>
          <a:ext cx="11209112" cy="74420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2000250</xdr:colOff>
      <xdr:row>0</xdr:row>
      <xdr:rowOff>1</xdr:rowOff>
    </xdr:from>
    <xdr:to>
      <xdr:col>8</xdr:col>
      <xdr:colOff>0</xdr:colOff>
      <xdr:row>1</xdr:row>
      <xdr:rowOff>163287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6365185" y="1"/>
          <a:ext cx="4410489" cy="4366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txBody>
        <a:bodyPr rot="0" vert="horz" wrap="square" lIns="74295" tIns="8890" rIns="74295" bIns="8890" anchor="b" anchorCtr="0" upright="1"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（３）動物診療施設（麻薬管理者）の場合</a:t>
          </a:r>
          <a:endParaRPr lang="en-US" altLang="ja-JP" sz="1600" kern="100">
            <a:effectLst/>
            <a:latin typeface="ＭＳ 明朝" panose="02020609040205080304" pitchFamily="17" charset="-128"/>
            <a:ea typeface="HGP創英角ｺﾞｼｯｸUB" panose="020B0900000000000000" pitchFamily="50" charset="-128"/>
            <a:cs typeface="ＭＳ 明朝" panose="02020609040205080304" pitchFamily="17" charset="-128"/>
          </a:endParaRPr>
        </a:p>
        <a:p>
          <a:pPr algn="just">
            <a:lnSpc>
              <a:spcPts val="1400"/>
            </a:lnSpc>
            <a:spcAft>
              <a:spcPts val="0"/>
            </a:spcAft>
          </a:pPr>
          <a:r>
            <a:rPr lang="en-US" altLang="ja-JP" sz="12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              </a:t>
          </a:r>
          <a:r>
            <a:rPr lang="ja-JP" sz="12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※麻薬管理者がいない施設は、麻薬施用者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260350</xdr:colOff>
      <xdr:row>3</xdr:row>
      <xdr:rowOff>205105</xdr:rowOff>
    </xdr:from>
    <xdr:to>
      <xdr:col>17</xdr:col>
      <xdr:colOff>135890</xdr:colOff>
      <xdr:row>6</xdr:row>
      <xdr:rowOff>25400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632825" y="948055"/>
          <a:ext cx="210439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19</xdr:col>
      <xdr:colOff>52705</xdr:colOff>
      <xdr:row>6</xdr:row>
      <xdr:rowOff>81280</xdr:rowOff>
    </xdr:from>
    <xdr:to>
      <xdr:col>26</xdr:col>
      <xdr:colOff>290830</xdr:colOff>
      <xdr:row>7</xdr:row>
      <xdr:rowOff>443865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918384" y="1482816"/>
          <a:ext cx="4225017" cy="866049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計算が正しいと「◯」、誤っていると「☓」が表示されます。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１つの麻薬が複数行にまたがる場合は、１番上段の行に判定が表示され、その他の行は「-」と表示されます。</a:t>
          </a:r>
        </a:p>
      </xdr:txBody>
    </xdr:sp>
    <xdr:clientData/>
  </xdr:twoCellAnchor>
  <xdr:twoCellAnchor>
    <xdr:from>
      <xdr:col>18</xdr:col>
      <xdr:colOff>12065</xdr:colOff>
      <xdr:row>3</xdr:row>
      <xdr:rowOff>198120</xdr:rowOff>
    </xdr:from>
    <xdr:to>
      <xdr:col>19</xdr:col>
      <xdr:colOff>5715</xdr:colOff>
      <xdr:row>6</xdr:row>
      <xdr:rowOff>18415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2851765" y="941070"/>
          <a:ext cx="98425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18</xdr:col>
      <xdr:colOff>668655</xdr:colOff>
      <xdr:row>6</xdr:row>
      <xdr:rowOff>111125</xdr:rowOff>
    </xdr:from>
    <xdr:to>
      <xdr:col>19</xdr:col>
      <xdr:colOff>52070</xdr:colOff>
      <xdr:row>7</xdr:row>
      <xdr:rowOff>11430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 flipV="1">
          <a:off x="13508355" y="1520825"/>
          <a:ext cx="374015" cy="40513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12065</xdr:colOff>
      <xdr:row>3</xdr:row>
      <xdr:rowOff>198120</xdr:rowOff>
    </xdr:from>
    <xdr:to>
      <xdr:col>19</xdr:col>
      <xdr:colOff>5715</xdr:colOff>
      <xdr:row>6</xdr:row>
      <xdr:rowOff>18415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2851765" y="941070"/>
          <a:ext cx="98425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14</xdr:col>
      <xdr:colOff>72390</xdr:colOff>
      <xdr:row>1</xdr:row>
      <xdr:rowOff>176530</xdr:rowOff>
    </xdr:from>
    <xdr:to>
      <xdr:col>14</xdr:col>
      <xdr:colOff>293370</xdr:colOff>
      <xdr:row>3</xdr:row>
      <xdr:rowOff>140970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>
          <a:stCxn id="11" idx="1"/>
        </xdr:cNvCxnSpPr>
      </xdr:nvCxnSpPr>
      <xdr:spPr>
        <a:xfrm flipH="1">
          <a:off x="9244965" y="424180"/>
          <a:ext cx="220980" cy="45974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294005</xdr:colOff>
      <xdr:row>0</xdr:row>
      <xdr:rowOff>89535</xdr:rowOff>
    </xdr:from>
    <xdr:to>
      <xdr:col>18</xdr:col>
      <xdr:colOff>973455</xdr:colOff>
      <xdr:row>3</xdr:row>
      <xdr:rowOff>17780</xdr:rowOff>
    </xdr:to>
    <xdr:sp macro="" textlink="">
      <xdr:nvSpPr>
        <xdr:cNvPr id="11" name="四角形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9466580" y="89535"/>
          <a:ext cx="4346575" cy="67119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再利用、廃棄・事故、譲受、秤量誤差に該当がある場合は、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数値を入力してください。</a:t>
          </a:r>
        </a:p>
        <a:p>
          <a:pPr algn="l"/>
          <a:r>
            <a:rPr kumimoji="1" lang="en-US" altLang="ja-JP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※</a:t>
          </a:r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記載例では該当部分が分かりやすいよう赤文字にしています。</a:t>
          </a:r>
        </a:p>
      </xdr:txBody>
    </xdr:sp>
    <xdr:clientData/>
  </xdr:twoCellAnchor>
  <xdr:twoCellAnchor>
    <xdr:from>
      <xdr:col>7</xdr:col>
      <xdr:colOff>857250</xdr:colOff>
      <xdr:row>1</xdr:row>
      <xdr:rowOff>0</xdr:rowOff>
    </xdr:from>
    <xdr:to>
      <xdr:col>14</xdr:col>
      <xdr:colOff>0</xdr:colOff>
      <xdr:row>3</xdr:row>
      <xdr:rowOff>9888</xdr:rowOff>
    </xdr:to>
    <xdr:sp macro="" textlink="">
      <xdr:nvSpPr>
        <xdr:cNvPr id="12" name="四角形 4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5946321" y="244929"/>
          <a:ext cx="3252108" cy="49974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在庫がない場合は、入力不要</a:t>
          </a:r>
        </a:p>
      </xdr:txBody>
    </xdr:sp>
    <xdr:clientData/>
  </xdr:twoCellAnchor>
  <xdr:twoCellAnchor editAs="oneCell">
    <xdr:from>
      <xdr:col>1</xdr:col>
      <xdr:colOff>748393</xdr:colOff>
      <xdr:row>10</xdr:row>
      <xdr:rowOff>136071</xdr:rowOff>
    </xdr:from>
    <xdr:to>
      <xdr:col>18</xdr:col>
      <xdr:colOff>573389</xdr:colOff>
      <xdr:row>26</xdr:row>
      <xdr:rowOff>326571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378B78E-56CE-7F36-062A-4CB51C26D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3537857"/>
          <a:ext cx="12397996" cy="82459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2541814</xdr:colOff>
      <xdr:row>0</xdr:row>
      <xdr:rowOff>0</xdr:rowOff>
    </xdr:from>
    <xdr:to>
      <xdr:col>8</xdr:col>
      <xdr:colOff>0</xdr:colOff>
      <xdr:row>1</xdr:row>
      <xdr:rowOff>13607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896100" y="0"/>
          <a:ext cx="3867150" cy="285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（４）薬局（麻薬小売業者）の場合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260350</xdr:colOff>
      <xdr:row>3</xdr:row>
      <xdr:rowOff>205105</xdr:rowOff>
    </xdr:from>
    <xdr:to>
      <xdr:col>17</xdr:col>
      <xdr:colOff>135890</xdr:colOff>
      <xdr:row>6</xdr:row>
      <xdr:rowOff>25400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632825" y="948055"/>
          <a:ext cx="210439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19</xdr:col>
      <xdr:colOff>52705</xdr:colOff>
      <xdr:row>6</xdr:row>
      <xdr:rowOff>81280</xdr:rowOff>
    </xdr:from>
    <xdr:to>
      <xdr:col>26</xdr:col>
      <xdr:colOff>290830</xdr:colOff>
      <xdr:row>7</xdr:row>
      <xdr:rowOff>443865</xdr:rowOff>
    </xdr:to>
    <xdr:sp macro="" textlink="">
      <xdr:nvSpPr>
        <xdr:cNvPr id="5" name="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3883005" y="1494155"/>
          <a:ext cx="4238625" cy="869950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計算が正しいと「◯」、誤っていると「☓」が表示されます。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１つの麻薬が複数行にまたがる場合は、１番上段の行に判定が表示され、その他の行は「-」と表示されます。</a:t>
          </a:r>
        </a:p>
      </xdr:txBody>
    </xdr:sp>
    <xdr:clientData/>
  </xdr:twoCellAnchor>
  <xdr:twoCellAnchor>
    <xdr:from>
      <xdr:col>18</xdr:col>
      <xdr:colOff>12065</xdr:colOff>
      <xdr:row>3</xdr:row>
      <xdr:rowOff>198120</xdr:rowOff>
    </xdr:from>
    <xdr:to>
      <xdr:col>19</xdr:col>
      <xdr:colOff>5715</xdr:colOff>
      <xdr:row>6</xdr:row>
      <xdr:rowOff>18415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2851765" y="941070"/>
          <a:ext cx="98425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18</xdr:col>
      <xdr:colOff>668655</xdr:colOff>
      <xdr:row>6</xdr:row>
      <xdr:rowOff>111125</xdr:rowOff>
    </xdr:from>
    <xdr:to>
      <xdr:col>19</xdr:col>
      <xdr:colOff>52070</xdr:colOff>
      <xdr:row>7</xdr:row>
      <xdr:rowOff>11430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 flipH="1" flipV="1">
          <a:off x="13508355" y="1520825"/>
          <a:ext cx="374015" cy="40513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12065</xdr:colOff>
      <xdr:row>3</xdr:row>
      <xdr:rowOff>198120</xdr:rowOff>
    </xdr:from>
    <xdr:to>
      <xdr:col>19</xdr:col>
      <xdr:colOff>5715</xdr:colOff>
      <xdr:row>6</xdr:row>
      <xdr:rowOff>18415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2851765" y="941070"/>
          <a:ext cx="984250" cy="490220"/>
        </a:xfrm>
        <a:prstGeom prst="ellipse">
          <a:avLst/>
        </a:prstGeom>
        <a:noFill/>
        <a:ln w="28575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2000"/>
        </a:p>
      </xdr:txBody>
    </xdr:sp>
    <xdr:clientData/>
  </xdr:twoCellAnchor>
  <xdr:twoCellAnchor>
    <xdr:from>
      <xdr:col>14</xdr:col>
      <xdr:colOff>70485</xdr:colOff>
      <xdr:row>1</xdr:row>
      <xdr:rowOff>176530</xdr:rowOff>
    </xdr:from>
    <xdr:to>
      <xdr:col>14</xdr:col>
      <xdr:colOff>291465</xdr:colOff>
      <xdr:row>3</xdr:row>
      <xdr:rowOff>142240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>
          <a:stCxn id="15" idx="1"/>
        </xdr:cNvCxnSpPr>
      </xdr:nvCxnSpPr>
      <xdr:spPr>
        <a:xfrm flipH="1">
          <a:off x="9243060" y="424180"/>
          <a:ext cx="220980" cy="46101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292100</xdr:colOff>
      <xdr:row>0</xdr:row>
      <xdr:rowOff>89535</xdr:rowOff>
    </xdr:from>
    <xdr:to>
      <xdr:col>18</xdr:col>
      <xdr:colOff>971550</xdr:colOff>
      <xdr:row>3</xdr:row>
      <xdr:rowOff>17780</xdr:rowOff>
    </xdr:to>
    <xdr:sp macro="" textlink="">
      <xdr:nvSpPr>
        <xdr:cNvPr id="15" name="四角形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9464675" y="89535"/>
          <a:ext cx="4346575" cy="67119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再利用、廃棄・事故、譲受、秤量誤差に該当がある場合は、</a:t>
          </a:r>
        </a:p>
        <a:p>
          <a:pPr algn="l"/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数値を入力してください。</a:t>
          </a:r>
        </a:p>
        <a:p>
          <a:pPr algn="l"/>
          <a:r>
            <a:rPr kumimoji="1" lang="en-US" altLang="ja-JP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※</a:t>
          </a:r>
          <a:r>
            <a:rPr kumimoji="1" lang="ja-JP" altLang="en-US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記載例では該当部分が分かりやすいよう赤文字にしています。</a:t>
          </a:r>
        </a:p>
      </xdr:txBody>
    </xdr:sp>
    <xdr:clientData/>
  </xdr:twoCellAnchor>
  <xdr:twoCellAnchor>
    <xdr:from>
      <xdr:col>7</xdr:col>
      <xdr:colOff>857250</xdr:colOff>
      <xdr:row>1</xdr:row>
      <xdr:rowOff>0</xdr:rowOff>
    </xdr:from>
    <xdr:to>
      <xdr:col>14</xdr:col>
      <xdr:colOff>0</xdr:colOff>
      <xdr:row>3</xdr:row>
      <xdr:rowOff>9888</xdr:rowOff>
    </xdr:to>
    <xdr:sp macro="" textlink="">
      <xdr:nvSpPr>
        <xdr:cNvPr id="11" name="四角形 4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5946321" y="244929"/>
          <a:ext cx="3252108" cy="499745"/>
        </a:xfrm>
        <a:prstGeom prst="rect">
          <a:avLst/>
        </a:prstGeom>
        <a:solidFill>
          <a:srgbClr val="FFD7FE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在庫がない場合は、入力不要</a:t>
          </a:r>
        </a:p>
      </xdr:txBody>
    </xdr:sp>
    <xdr:clientData/>
  </xdr:twoCellAnchor>
  <xdr:twoCellAnchor editAs="oneCell">
    <xdr:from>
      <xdr:col>1</xdr:col>
      <xdr:colOff>571500</xdr:colOff>
      <xdr:row>13</xdr:row>
      <xdr:rowOff>166461</xdr:rowOff>
    </xdr:from>
    <xdr:to>
      <xdr:col>18</xdr:col>
      <xdr:colOff>16798</xdr:colOff>
      <xdr:row>29</xdr:row>
      <xdr:rowOff>329747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6F638E3-55D1-028D-C524-31305908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857" y="5078640"/>
          <a:ext cx="12018298" cy="8218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2408464</xdr:colOff>
      <xdr:row>0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6762750" y="0"/>
          <a:ext cx="4000500" cy="27214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600" kern="100">
              <a:effectLst/>
              <a:latin typeface="ＭＳ 明朝" panose="02020609040205080304" pitchFamily="17" charset="-128"/>
              <a:ea typeface="HGP創英角ｺﾞｼｯｸUB" panose="020B0900000000000000" pitchFamily="50" charset="-128"/>
              <a:cs typeface="ＭＳ 明朝" panose="02020609040205080304" pitchFamily="17" charset="-128"/>
            </a:rPr>
            <a:t>記載例 （５）研究所等（麻薬研究者）の場合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1:Q191" totalsRowShown="0">
  <autoFilter ref="C1:Q191" xr:uid="{00000000-0009-0000-0100-000001000000}"/>
  <tableColumns count="15">
    <tableColumn id="1" xr3:uid="{00000000-0010-0000-0000-000001000000}" name="投与区分" dataDxfId="239"/>
    <tableColumn id="2" xr3:uid="{00000000-0010-0000-0000-000002000000}" name="医薬品名" dataDxfId="238"/>
    <tableColumn id="3" xr3:uid="{00000000-0010-0000-0000-000003000000}" name="品名検索用1" dataDxfId="237">
      <calculatedColumnFormula>IF(ISERROR(FIND(【管】入力シート➁!$B$3,D2)),"",ROW())</calculatedColumnFormula>
    </tableColumn>
    <tableColumn id="4" xr3:uid="{00000000-0010-0000-0000-000004000000}" name="品名検索用2" dataDxfId="236">
      <calculatedColumnFormula>INDEX(D:D,SMALL(E:E,ROW(D1)))</calculatedColumnFormula>
    </tableColumn>
    <tableColumn id="5" xr3:uid="{00000000-0010-0000-0000-000005000000}" name="一般名" dataDxfId="235"/>
    <tableColumn id="6" xr3:uid="{00000000-0010-0000-0000-000006000000}" name="規格単位" dataDxfId="234"/>
    <tableColumn id="7" xr3:uid="{00000000-0010-0000-0000-000007000000}" name="単位抽出1-1" dataDxfId="233"/>
    <tableColumn id="8" xr3:uid="{00000000-0010-0000-0000-000008000000}" name="単位抽出1-2" dataDxfId="232">
      <calculatedColumnFormula>IFERROR(RIGHT(I2,LEN(I2)-FIND("%",I2)),IFERROR((RIGHT(I2,LEN(I2)-FIND("g",I2))),""))</calculatedColumnFormula>
    </tableColumn>
    <tableColumn id="9" xr3:uid="{00000000-0010-0000-0000-000009000000}" name="単位抽出1結果" dataDxfId="231"/>
    <tableColumn id="10" xr3:uid="{00000000-0010-0000-0000-00000A000000}" name="単位抽出2-1" dataDxfId="230">
      <calculatedColumnFormula>RIGHT(H2,LEN(H2)-FIND("1",H2))</calculatedColumnFormula>
    </tableColumn>
    <tableColumn id="11" xr3:uid="{00000000-0010-0000-0000-00000B000000}" name="単位抽出2-2" dataDxfId="229">
      <calculatedColumnFormula>IFERROR(RIGHT(L2,LEN(L2)-FIND("1",L2)),"")</calculatedColumnFormula>
    </tableColumn>
    <tableColumn id="12" xr3:uid="{00000000-0010-0000-0000-00000C000000}" name="単位抽出2-3" dataDxfId="228">
      <calculatedColumnFormula>IFERROR(RIGHT(M2,LEN(M2)-FIND("1",M2)),"")</calculatedColumnFormula>
    </tableColumn>
    <tableColumn id="13" xr3:uid="{00000000-0010-0000-0000-00000D000000}" name="単位抽出2結果" dataDxfId="227"/>
    <tableColumn id="14" xr3:uid="{00000000-0010-0000-0000-00000E000000}" name="単位1" dataDxfId="226"/>
    <tableColumn id="15" xr3:uid="{00000000-0010-0000-0000-00000F000000}" name="単位2" dataDxfId="2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20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6.vml"/><Relationship Id="rId7" Type="http://schemas.openxmlformats.org/officeDocument/2006/relationships/image" Target="../media/image7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package" Target="../embeddings/Microsoft_Word_Document3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8.emf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0"/>
  <sheetViews>
    <sheetView topLeftCell="A3" zoomScale="70" zoomScaleNormal="70" workbookViewId="0">
      <selection activeCell="E6" sqref="E6:E10"/>
    </sheetView>
  </sheetViews>
  <sheetFormatPr defaultColWidth="8.58203125" defaultRowHeight="15"/>
  <cols>
    <col min="1" max="1" width="4.58203125" style="127" customWidth="1"/>
    <col min="2" max="2" width="46.75" style="127" customWidth="1"/>
    <col min="3" max="4" width="12.75" style="127" customWidth="1"/>
    <col min="5" max="5" width="25.5" style="127" customWidth="1"/>
    <col min="6" max="16384" width="8.58203125" style="127"/>
  </cols>
  <sheetData>
    <row r="2" spans="2:5" ht="18">
      <c r="B2" s="126" t="s">
        <v>0</v>
      </c>
    </row>
    <row r="3" spans="2:5" ht="183.75" customHeight="1">
      <c r="B3" s="136" t="s">
        <v>827</v>
      </c>
      <c r="C3" s="136"/>
      <c r="D3" s="136"/>
      <c r="E3" s="136"/>
    </row>
    <row r="4" spans="2:5" ht="12" customHeight="1"/>
    <row r="5" spans="2:5" ht="24" customHeight="1">
      <c r="B5" s="126" t="s">
        <v>826</v>
      </c>
      <c r="E5" s="128"/>
    </row>
    <row r="6" spans="2:5" ht="39.75" customHeight="1">
      <c r="B6" s="129" t="s">
        <v>829</v>
      </c>
      <c r="C6" s="130" t="s">
        <v>1</v>
      </c>
      <c r="D6" s="130" t="s">
        <v>2</v>
      </c>
      <c r="E6" s="137" t="s">
        <v>828</v>
      </c>
    </row>
    <row r="7" spans="2:5" ht="39.75" customHeight="1">
      <c r="B7" s="129" t="s">
        <v>830</v>
      </c>
      <c r="C7" s="131" t="s">
        <v>1</v>
      </c>
      <c r="D7" s="131" t="s">
        <v>2</v>
      </c>
      <c r="E7" s="138"/>
    </row>
    <row r="8" spans="2:5" ht="39.75" customHeight="1">
      <c r="B8" s="132" t="s">
        <v>831</v>
      </c>
      <c r="C8" s="131" t="s">
        <v>1</v>
      </c>
      <c r="D8" s="130" t="s">
        <v>2</v>
      </c>
      <c r="E8" s="138"/>
    </row>
    <row r="9" spans="2:5" ht="39.75" customHeight="1">
      <c r="B9" s="129" t="s">
        <v>832</v>
      </c>
      <c r="C9" s="131" t="s">
        <v>1</v>
      </c>
      <c r="D9" s="131" t="s">
        <v>2</v>
      </c>
      <c r="E9" s="138"/>
    </row>
    <row r="10" spans="2:5" ht="39.75" customHeight="1">
      <c r="B10" s="129" t="s">
        <v>833</v>
      </c>
      <c r="C10" s="131" t="s">
        <v>1</v>
      </c>
      <c r="D10" s="131" t="s">
        <v>2</v>
      </c>
      <c r="E10" s="138"/>
    </row>
  </sheetData>
  <sheetProtection algorithmName="SHA-512" hashValue="MhAyqEXXXMolUFQO9delTXE1bGcrHlgaexZpLzBownioy60nf1jO6sfzjT6mg1binKr9eoV3tFvJnXtkA8Cf7A==" saltValue="gPtuCGBJVuMxCBEc+xIqNg==" spinCount="100000" sheet="1" objects="1" scenarios="1"/>
  <mergeCells count="2">
    <mergeCell ref="B3:E3"/>
    <mergeCell ref="E6:E10"/>
  </mergeCells>
  <phoneticPr fontId="27"/>
  <hyperlinks>
    <hyperlink ref="C6" location="【管】入力シート①!A1" display="入力シート①" xr:uid="{00000000-0004-0000-0000-000000000000}"/>
    <hyperlink ref="D6" location="【管】入力シート➁!A1" display="入力シート②" xr:uid="{00000000-0004-0000-0000-000001000000}"/>
    <hyperlink ref="C7" location="【施】入力シート①!A1" display="入力シート①" xr:uid="{00000000-0004-0000-0000-000002000000}"/>
    <hyperlink ref="D7" location="【施】入力シート➁!A1" display="入力シート②" xr:uid="{00000000-0004-0000-0000-000003000000}"/>
    <hyperlink ref="C8" location="【動】入力シート①!A1" display="入力シート①" xr:uid="{00000000-0004-0000-0000-000004000000}"/>
    <hyperlink ref="D8" location="【動】入力シート➁!A1" display="入力シート②" xr:uid="{00000000-0004-0000-0000-000005000000}"/>
    <hyperlink ref="C9" location="【小】入力シート①!A1" display="入力シート①" xr:uid="{00000000-0004-0000-0000-000006000000}"/>
    <hyperlink ref="D9" location="【小】入力シート➁!A1" display="入力シート②" xr:uid="{00000000-0004-0000-0000-000007000000}"/>
    <hyperlink ref="C10" location="【研】入力シート①!A1" display="入力シート①" xr:uid="{00000000-0004-0000-0000-000008000000}"/>
    <hyperlink ref="D10" location="【研】入力シート➁!A1" display="入力シート②" xr:uid="{00000000-0004-0000-0000-000009000000}"/>
    <hyperlink ref="E6:E10" location="'提出様式（様式第４号）'!A1" display="提出様式（様式第４号）_x000a_※このシートは入力不要です" xr:uid="{00000000-0004-0000-0000-00000A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13"/>
  <sheetViews>
    <sheetView zoomScale="70" zoomScaleNormal="70" workbookViewId="0">
      <selection activeCell="P5" sqref="P5"/>
    </sheetView>
  </sheetViews>
  <sheetFormatPr defaultColWidth="9" defaultRowHeight="14"/>
  <cols>
    <col min="1" max="1" width="1.83203125" style="99" customWidth="1"/>
    <col min="2" max="2" width="22.33203125" style="100" customWidth="1"/>
    <col min="3" max="6" width="8.25" style="100" customWidth="1"/>
    <col min="7" max="7" width="48.83203125" style="100" customWidth="1"/>
    <col min="8" max="8" width="35.25" style="100" customWidth="1"/>
    <col min="9" max="16384" width="9" style="99"/>
  </cols>
  <sheetData>
    <row r="1" spans="2:8" ht="21.75" customHeight="1">
      <c r="B1" s="50" t="s">
        <v>1</v>
      </c>
      <c r="C1" s="101"/>
      <c r="D1" s="102" t="s">
        <v>3</v>
      </c>
      <c r="E1" s="102"/>
      <c r="F1" s="102"/>
      <c r="H1" s="103"/>
    </row>
    <row r="3" spans="2:8" ht="36" customHeight="1">
      <c r="B3" s="104" t="s">
        <v>4</v>
      </c>
      <c r="C3" s="147" t="s">
        <v>5</v>
      </c>
      <c r="D3" s="148"/>
      <c r="E3" s="148"/>
      <c r="F3" s="149"/>
      <c r="G3" s="105" t="s">
        <v>6</v>
      </c>
      <c r="H3" s="106" t="s">
        <v>7</v>
      </c>
    </row>
    <row r="4" spans="2:8" ht="44.25" customHeight="1">
      <c r="B4" s="107" t="s">
        <v>8</v>
      </c>
      <c r="C4" s="108" t="s">
        <v>9</v>
      </c>
      <c r="D4" s="109" t="s">
        <v>10</v>
      </c>
      <c r="E4" s="150" t="s">
        <v>11</v>
      </c>
      <c r="F4" s="151"/>
      <c r="G4" s="110" t="s">
        <v>12</v>
      </c>
      <c r="H4" s="111" t="s">
        <v>13</v>
      </c>
    </row>
    <row r="5" spans="2:8" ht="44.25" customHeight="1">
      <c r="B5" s="112" t="s">
        <v>14</v>
      </c>
      <c r="C5" s="152" t="s">
        <v>15</v>
      </c>
      <c r="D5" s="153"/>
      <c r="E5" s="153"/>
      <c r="F5" s="154"/>
      <c r="G5" s="113" t="s">
        <v>12</v>
      </c>
      <c r="H5" s="114">
        <v>45229</v>
      </c>
    </row>
    <row r="6" spans="2:8" ht="44.25" customHeight="1">
      <c r="B6" s="112" t="s">
        <v>16</v>
      </c>
      <c r="C6" s="155" t="s">
        <v>88</v>
      </c>
      <c r="D6" s="156"/>
      <c r="E6" s="156"/>
      <c r="F6" s="157"/>
      <c r="G6" s="115" t="s">
        <v>18</v>
      </c>
      <c r="H6" s="116" t="s">
        <v>17</v>
      </c>
    </row>
    <row r="7" spans="2:8" ht="44.25" customHeight="1">
      <c r="B7" s="112" t="s">
        <v>19</v>
      </c>
      <c r="C7" s="117" t="s">
        <v>20</v>
      </c>
      <c r="D7" s="118" t="s">
        <v>21</v>
      </c>
      <c r="E7" s="119" t="s">
        <v>22</v>
      </c>
      <c r="F7" s="118" t="s">
        <v>23</v>
      </c>
      <c r="G7" s="115" t="s">
        <v>24</v>
      </c>
      <c r="H7" s="116" t="s">
        <v>25</v>
      </c>
    </row>
    <row r="8" spans="2:8" ht="44.25" customHeight="1">
      <c r="B8" s="112" t="s">
        <v>26</v>
      </c>
      <c r="C8" s="139" t="s">
        <v>73</v>
      </c>
      <c r="D8" s="140"/>
      <c r="E8" s="140"/>
      <c r="F8" s="141"/>
      <c r="G8" s="145" t="s">
        <v>28</v>
      </c>
      <c r="H8" s="116" t="s">
        <v>29</v>
      </c>
    </row>
    <row r="9" spans="2:8" ht="44.25" customHeight="1">
      <c r="B9" s="112" t="s">
        <v>30</v>
      </c>
      <c r="C9" s="139" t="s">
        <v>89</v>
      </c>
      <c r="D9" s="140"/>
      <c r="E9" s="140"/>
      <c r="F9" s="141"/>
      <c r="G9" s="145"/>
      <c r="H9" s="116" t="s">
        <v>32</v>
      </c>
    </row>
    <row r="10" spans="2:8" ht="94" customHeight="1">
      <c r="B10" s="120" t="s">
        <v>33</v>
      </c>
      <c r="C10" s="142" t="s">
        <v>34</v>
      </c>
      <c r="D10" s="143"/>
      <c r="E10" s="143"/>
      <c r="F10" s="144"/>
      <c r="G10" s="121" t="s">
        <v>35</v>
      </c>
      <c r="H10" s="122" t="s">
        <v>36</v>
      </c>
    </row>
    <row r="12" spans="2:8">
      <c r="H12" s="146" t="s">
        <v>37</v>
      </c>
    </row>
    <row r="13" spans="2:8">
      <c r="H13" s="146"/>
    </row>
  </sheetData>
  <sheetProtection algorithmName="SHA-512" hashValue="xBL289Rd3+aml+4usn9bdNhC8d5JRycdy+7xQyscNTEtthZacX7aKlA6GF4WA6eBecx917hBtimLjNt2kSlFtA==" saltValue="qRYkIvbDr3C5Af+McWzYzA==" spinCount="100000" sheet="1" objects="1" scenarios="1"/>
  <mergeCells count="9">
    <mergeCell ref="C9:F9"/>
    <mergeCell ref="C10:F10"/>
    <mergeCell ref="G8:G9"/>
    <mergeCell ref="H12:H13"/>
    <mergeCell ref="C3:F3"/>
    <mergeCell ref="E4:F4"/>
    <mergeCell ref="C5:F5"/>
    <mergeCell ref="C6:F6"/>
    <mergeCell ref="C8:F8"/>
  </mergeCells>
  <phoneticPr fontId="27"/>
  <hyperlinks>
    <hyperlink ref="H12:H13" location="【研】入力シート➁!A1" display="入力シート②へ⇒" xr:uid="{00000000-0004-0000-0900-000000000000}"/>
  </hyperlinks>
  <pageMargins left="0.70866141732283505" right="0.70866141732283505" top="0.74803149606299202" bottom="0.74803149606299202" header="0.31496062992126" footer="0.31496062992126"/>
  <pageSetup paperSize="9" scale="86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【非表示シート】!$B$2:$B$5</xm:f>
          </x14:formula1>
          <xm:sqref>C6:F6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56"/>
  <sheetViews>
    <sheetView zoomScale="70" zoomScaleNormal="70" workbookViewId="0">
      <pane ySplit="6" topLeftCell="A7" activePane="bottomLeft" state="frozen"/>
      <selection activeCell="P5" sqref="P5"/>
      <selection pane="bottomLeft" activeCell="B12" sqref="B12"/>
    </sheetView>
  </sheetViews>
  <sheetFormatPr defaultColWidth="9" defaultRowHeight="17.5"/>
  <cols>
    <col min="1" max="1" width="3.83203125" style="16" customWidth="1"/>
    <col min="2" max="2" width="26.83203125" style="16" customWidth="1"/>
    <col min="3" max="3" width="9.58203125" style="46" customWidth="1"/>
    <col min="4" max="4" width="6" style="16" customWidth="1"/>
    <col min="5" max="5" width="4.25" style="47" customWidth="1"/>
    <col min="6" max="6" width="11.58203125" style="16" customWidth="1"/>
    <col min="7" max="7" width="4.25" style="47" customWidth="1"/>
    <col min="8" max="8" width="11.58203125" style="16" customWidth="1"/>
    <col min="9" max="9" width="4.25" style="47" customWidth="1"/>
    <col min="10" max="10" width="11.58203125" style="16" customWidth="1"/>
    <col min="11" max="11" width="4.25" style="47" customWidth="1"/>
    <col min="12" max="12" width="11.58203125" style="16" customWidth="1"/>
    <col min="13" max="13" width="4.25" style="47" customWidth="1"/>
    <col min="14" max="14" width="6.25" style="48" customWidth="1"/>
    <col min="15" max="17" width="6.25" style="16" customWidth="1"/>
    <col min="18" max="18" width="29.33203125" style="16" customWidth="1"/>
    <col min="19" max="19" width="13" style="49" customWidth="1"/>
    <col min="20" max="20" width="3.5" style="16" customWidth="1"/>
    <col min="21" max="21" width="13" style="16" customWidth="1"/>
    <col min="22" max="22" width="9" style="16" hidden="1" customWidth="1"/>
    <col min="23" max="16384" width="9" style="16"/>
  </cols>
  <sheetData>
    <row r="1" spans="1:22" ht="19.5" customHeight="1">
      <c r="B1" s="50" t="s">
        <v>38</v>
      </c>
      <c r="C1" s="51"/>
      <c r="E1" s="52"/>
      <c r="F1" s="16" t="s">
        <v>39</v>
      </c>
      <c r="I1" s="70"/>
      <c r="J1" s="16" t="s">
        <v>40</v>
      </c>
      <c r="K1" s="16"/>
      <c r="L1" s="47"/>
      <c r="N1" s="71" t="s">
        <v>41</v>
      </c>
      <c r="O1" s="47"/>
      <c r="P1" s="47"/>
      <c r="Q1" s="47"/>
      <c r="R1" s="83"/>
    </row>
    <row r="2" spans="1:22" ht="19.5" customHeight="1">
      <c r="B2" s="53" t="s">
        <v>42</v>
      </c>
      <c r="C2" s="51"/>
      <c r="D2" s="50"/>
    </row>
    <row r="3" spans="1:22" ht="19.5" customHeight="1">
      <c r="B3" s="54"/>
      <c r="C3" s="55" t="s">
        <v>43</v>
      </c>
      <c r="D3" s="50"/>
      <c r="U3" s="178" t="s">
        <v>44</v>
      </c>
    </row>
    <row r="4" spans="1:22">
      <c r="C4" s="56" t="s">
        <v>45</v>
      </c>
      <c r="U4" s="179"/>
    </row>
    <row r="5" spans="1:22" ht="17.25" customHeight="1">
      <c r="B5" s="158" t="s">
        <v>46</v>
      </c>
      <c r="C5" s="182" t="s">
        <v>47</v>
      </c>
      <c r="D5" s="183"/>
      <c r="E5" s="184"/>
      <c r="F5" s="164" t="s">
        <v>48</v>
      </c>
      <c r="G5" s="165"/>
      <c r="H5" s="166" t="s">
        <v>49</v>
      </c>
      <c r="I5" s="167"/>
      <c r="J5" s="168" t="s">
        <v>50</v>
      </c>
      <c r="K5" s="169"/>
      <c r="L5" s="170" t="s">
        <v>51</v>
      </c>
      <c r="M5" s="171"/>
      <c r="N5" s="160" t="s">
        <v>52</v>
      </c>
      <c r="O5" s="162" t="s">
        <v>53</v>
      </c>
      <c r="P5" s="162" t="s">
        <v>54</v>
      </c>
      <c r="Q5" s="162" t="s">
        <v>55</v>
      </c>
      <c r="R5" s="174" t="s">
        <v>56</v>
      </c>
      <c r="S5" s="176" t="s">
        <v>57</v>
      </c>
      <c r="T5" s="84"/>
      <c r="U5" s="180" t="str">
        <f ca="1">IF(OR(【研】入力シート①!D4="",【研】入力シート①!C5="",【研】入力シート①!C6="",【研】入力シート①!C7="",【研】入力シート①!E7="",【研】入力シート①!C8="",【研】入力シート①!C9="",【研】入力シート①!C10="",COUNTIF(S7:S156,"×")&gt;0),"×","○")</f>
        <v>○</v>
      </c>
    </row>
    <row r="6" spans="1:22" ht="17.25" customHeight="1">
      <c r="B6" s="159"/>
      <c r="C6" s="185"/>
      <c r="D6" s="186"/>
      <c r="E6" s="187"/>
      <c r="F6" s="172" t="s">
        <v>58</v>
      </c>
      <c r="G6" s="173"/>
      <c r="H6" s="172" t="s">
        <v>58</v>
      </c>
      <c r="I6" s="173"/>
      <c r="J6" s="172" t="s">
        <v>58</v>
      </c>
      <c r="K6" s="173"/>
      <c r="L6" s="172" t="s">
        <v>58</v>
      </c>
      <c r="M6" s="173"/>
      <c r="N6" s="161"/>
      <c r="O6" s="163"/>
      <c r="P6" s="163"/>
      <c r="Q6" s="163"/>
      <c r="R6" s="175"/>
      <c r="S6" s="177"/>
      <c r="T6" s="84"/>
      <c r="U6" s="181"/>
      <c r="V6" s="85" t="s">
        <v>59</v>
      </c>
    </row>
    <row r="7" spans="1:22" ht="40" customHeight="1">
      <c r="A7" s="16">
        <v>1</v>
      </c>
      <c r="B7" s="57" t="s">
        <v>63</v>
      </c>
      <c r="C7" s="58" t="str">
        <f ca="1">IF(AND(B7="",OFFSET(B7,-1,0,1,1)&lt;&gt;""),OFFSET(C7,-1,0,1,1),IF(AND(B7="",OFFSET(B7,-1,0,1,1)="",OR(OFFSET(N7,-1,0,1)&lt;&gt;"",OFFSET(P7,-1,0,1,1)&lt;&gt;"")),OFFSET(C7,-2,0,1,1),IFERROR(VLOOKUP(【研】入力シート➁!B7,テーブル1[[#All],[医薬品名]:[単位2]],COLUMN(【研】入力シート➁!P3)-3,0),"")))</f>
        <v/>
      </c>
      <c r="D7" s="59">
        <v>25</v>
      </c>
      <c r="E7" s="60" t="str">
        <f ca="1">IF(AND(B7="",OFFSET(B7,-1,0,1,1)&lt;&gt;""),OFFSET(E7,-1,0,1,1),IF(AND(B7="",OFFSET(B7,-1,0,1,1)="",OR(OR(OFFSET(F7,-1,0,1)&lt;0,OFFSET(H7,-1,0,1)&lt;0),OFFSET(P7,-1,0,1,1)&lt;&gt;"")),OFFSET(E7,-2,0,1,1),IFERROR(VLOOKUP(【研】入力シート➁!B7,テーブル1[[#All],[医薬品名]:[単位2]],COLUMN(テーブル1[[#Headers],[単位2]])-3,0),"")))</f>
        <v>g</v>
      </c>
      <c r="F7" s="61">
        <v>15</v>
      </c>
      <c r="G7" s="62" t="str">
        <f t="shared" ref="G7:G70" ca="1" si="0">IF(AND(E7="V",C7&lt;&gt;""),"mL",E7)</f>
        <v>g</v>
      </c>
      <c r="H7" s="63">
        <v>25</v>
      </c>
      <c r="I7" s="62" t="str">
        <f t="shared" ref="I7:I70" ca="1" si="1">G7</f>
        <v>g</v>
      </c>
      <c r="J7" s="72">
        <v>20</v>
      </c>
      <c r="K7" s="62" t="str">
        <f t="shared" ref="K7:K70" ca="1" si="2">G7</f>
        <v>g</v>
      </c>
      <c r="L7" s="73">
        <v>5</v>
      </c>
      <c r="M7" s="62" t="str">
        <f t="shared" ref="M7:M70" ca="1" si="3">G7</f>
        <v>g</v>
      </c>
      <c r="N7" s="74"/>
      <c r="O7" s="75">
        <v>15</v>
      </c>
      <c r="P7" s="76"/>
      <c r="Q7" s="86"/>
      <c r="R7" s="87" t="s">
        <v>64</v>
      </c>
      <c r="S7" s="88" t="str">
        <f ca="1">IF(AND(D7="",F7="",H7="",J7="",L7="",B7="",N7="",O7="",P7="",Q7="",R7=""),"",IF(OR(AND(OR(N7&lt;&gt;"",O7&lt;&gt;"",P7&lt;&gt;"",Q7&lt;&gt;""),R7=""),AND(F7="",H7="",J7="",L7="")),"×",IF(OR(AND(B7&lt;&gt;"",OFFSET(B7,1,0,1,1)="",OR(OFFSET(D7,1,0,1,1)&lt;&gt;"",OFFSET(D7,2,0,1,1)&lt;&gt;"",COUNTIF(B7,"*自家製剤*")&gt;0),OR(D7&lt;&gt;"",COUNTIF(B7,"*自家製剤*")&gt;0),OR(OFFSET(N7,1,0,1,1)&lt;&gt;"",OFFSET(P7,1,0,1,1)&lt;&gt;"",OFFSET(N7,2,0,1,1)&lt;&gt;"",OFFSET(P7,2,0,1,1)&lt;&gt;""),OFFSET(B7,2,0,1,1)="",F7+H7-J7-O7+ABS(OFFSET(F7,1,0,1,1))+ABS(OFFSET(H7,1,0,1,1))-ABS(OFFSET(J7,1,0,1,1))+ABS(OFFSET(F7,2,0,1,1))+ABS(OFFSET(H7,2,0,1,1))-ABS(OFFSET(J7,2,0,1,1))=L7-Q7+ABS(OFFSET(L7,1,0,1,1))+ABS(OFFSET(L7,2,0,1,1)),IF(OR(OFFSET(F7,1,0,1,1)&lt;0,OFFSET(H7,1,0,1,1)&lt;0,OFFSET(J7,1,0,1,1)&lt;0,OFFSET(L7,1,0,1,1)&lt;0),IF(J7&gt;(ABS(OFFSET(F7,1,0,1,1))+ABS(OFFSET(H7,1,0,1,1)))-ABS(OFFSET(L7,1,0,1,1)),AND(J7-(F7+H7+OFFSET(H7,2,0,1,1)-L7-Q7)&lt;=ABS(OFFSET(N7,1,0,1,1)),ABS(OFFSET(N7,1,0,1,1))&lt;=(ABS(OFFSET(F7,1,0,1,1))+ABS(OFFSET(H7,1,0,1,1)))-ABS(OFFSET(L7,1,0,1,1))),AND(J7-(F7+H7+OFFSET(H7,2,0,1,1)-L7-Q7)&lt;=ABS(OFFSET(N7,1,0,1,1)),ABS(OFFSET(N7,1,0,1,1))&lt;=J7)),IF(OR(OFFSET(F7,2,0,1,1)&lt;0,OFFSET(H7,2,0,1,1)&lt;0,OFFSET(J7,2,0,1,1)&lt;0,OFFSET(L7,2,0,1,1)&lt;0),IF(J7&gt;(ABS(OFFSET(F7,2,0,1,1))+ABS(OFFSET(H7,2,0,1,1)))-ABS(OFFSET(L7,2,0,1,1)),AND(J7-(F7+H7+OFFSET(H7,1,0,1,1)-L7-Q7)&lt;=ABS(OFFSET(N7,2,0,1,1)),ABS(OFFSET(N7,2,0,1,1))&lt;=(ABS(OFFSET(F7,2,0,1,1))+ABS(OFFSET(H7,2,0,1,1)))-ABS(OFFSET(L7,2,0,1,1))),AND(J7-(F7+H7+OFFSET(H7,1,0,1,1)-L7-Q7)&lt;=ABS(OFFSET(N7,2,0,1,1)),ABS(OFFSET(N7,2,0,1,1))&lt;=J7)),TRUE))),AND(B7&lt;&gt;"",OFFSET(B7,1,0,1,1)="",OR(OFFSET(N7,1,0,1,1)&lt;&gt;"",OFFSET(P7,1,0,1,1)&lt;&gt;"",OR(OFFSET(F7,1,0,1,1)&lt;0,OFFSET(H7,1,0,1,1)&lt;0)),OR(OFFSET(B7,2,0,1,1)&lt;&gt;"",OFFSET(S7,2,0,1,1)=""),OR(D7&lt;&gt;"",COUNTIF(B7,"*自家製剤*")&gt;0),F7+H7-J7-O7+ABS(OFFSET(F7,1,0,1,1))+ABS(OFFSET(H7,1,0,1,1))-ABS(OFFSET(J7,1,0,1,1))=L7-Q7+ABS(OFFSET(L7,1,0,1,1)),IF(NOT(OR(OFFSET(F7,1,0,1,1)&lt;0,OFFSET(H7,1,0,1,1)&lt;0,OFFSET(J7,1,0,1,1)&lt;0,OFFSET(L7,1,0,1,1)&lt;0)),TRUE,IF(NOT(OR(OFFSET(F7,1,0,1,1)&lt;0,OFFSET(H7,1,0,1,1)&lt;0,OFFSET(J7,1,0,1,1)&lt;0,OFFSET(L7,1,0,1,1)&lt;0)),TRUE,IF(J7&gt;(ABS(OFFSET(F7,1,0,1,1))+ABS(OFFSET(H7,1,0,1,1)))-ABS(OFFSET(L7,1,0,1,1)),AND(J7-(F7+H7-L7-Q7)&lt;=ABS(OFFSET(N7,1,0,1,1)),ABS(OFFSET(N7,1,0,1,1))&lt;=(ABS(OFFSET(F7,1,0,1,1))+ABS(OFFSET(H7,1,0,1,1)))-ABS(OFFSET(L7,1,0,1,1))),AND(J7-(F7+H7-L7-Q7)&lt;=ABS(OFFSET(N7,1,0,1,1)),ABS(OFFSET(N7,1,0,1,1))&lt;=J7))))),AND(B7&lt;&gt;"",OR(D7&lt;&gt;"",COUNTIF(B7,"*自家製剤*")&gt;0),OR(OFFSET(B7,1,0,1,1)&lt;&gt;"",OFFSET(S7,1,0,1,1)=""),F7+H7-J7-O7=L7-Q7),AND(B7&lt;&gt;"",D7="",ABS(F7)+ABS(H7)-O7-ABS(J7)=ABS(L7),OR(F7&lt;0,H7&lt;0,J7&lt;0,L7&lt;0)),),"○",IF(AND(B7="",OR(F7&lt;&gt;"",H7&lt;&gt;"",J7&lt;&gt;"",L7&lt;&gt;""),R7&lt;&gt;""),"-","×"))))</f>
        <v>○</v>
      </c>
      <c r="V7" s="16">
        <f t="shared" ref="V7:V70" si="4">IF(ABS(F7+H7+J7+L7)=ABS(F7)+ABS(H7)+ABS(J7)+ABS(L7),1,2)</f>
        <v>1</v>
      </c>
    </row>
    <row r="8" spans="1:22" ht="40" customHeight="1">
      <c r="A8" s="16">
        <f t="shared" ref="A8:A71" ca="1" si="5">OFFSET(A8,-1,0,1,1)+1</f>
        <v>2</v>
      </c>
      <c r="B8" s="64" t="s">
        <v>78</v>
      </c>
      <c r="C8" s="58" t="str">
        <f ca="1">IF(AND(B8="",OFFSET(B8,-1,0,1,1)&lt;&gt;""),OFFSET(C8,-1,0,1,1),IF(AND(B8="",OFFSET(B8,-1,0,1,1)="",OR(OFFSET(N8,-1,0,1)&lt;&gt;"",OFFSET(P8,-1,0,1,1)&lt;&gt;"")),OFFSET(C8,-2,0,1,1),IFERROR(VLOOKUP(【研】入力シート➁!B8,テーブル1[[#All],[医薬品名]:[単位2]],COLUMN(【研】入力シート➁!P4)-3,0),"")))</f>
        <v>20mL×</v>
      </c>
      <c r="D8" s="65">
        <v>1</v>
      </c>
      <c r="E8" s="60" t="str">
        <f ca="1">IF(AND(B8="",OFFSET(B8,-1,0,1,1)&lt;&gt;""),OFFSET(E8,-1,0,1,1),IF(AND(B8="",OFFSET(B8,-1,0,1,1)="",OR(OR(OFFSET(F8,-1,0,1)&lt;0,OFFSET(H8,-1,0,1)&lt;0),OFFSET(P8,-1,0,1,1)&lt;&gt;"")),OFFSET(E8,-2,0,1,1),IFERROR(VLOOKUP(【研】入力シート➁!B8,テーブル1[[#All],[医薬品名]:[単位2]],COLUMN(テーブル1[[#Headers],[単位2]])-3,0),"")))</f>
        <v>V</v>
      </c>
      <c r="F8" s="66">
        <v>61</v>
      </c>
      <c r="G8" s="62" t="str">
        <f t="shared" ca="1" si="0"/>
        <v>mL</v>
      </c>
      <c r="H8" s="67">
        <v>20</v>
      </c>
      <c r="I8" s="62" t="str">
        <f t="shared" ca="1" si="1"/>
        <v>mL</v>
      </c>
      <c r="J8" s="77">
        <v>62.5</v>
      </c>
      <c r="K8" s="62" t="str">
        <f t="shared" ca="1" si="2"/>
        <v>mL</v>
      </c>
      <c r="L8" s="78">
        <v>37.5</v>
      </c>
      <c r="M8" s="62" t="str">
        <f t="shared" ca="1" si="3"/>
        <v>mL</v>
      </c>
      <c r="N8" s="79"/>
      <c r="O8" s="80">
        <v>1</v>
      </c>
      <c r="P8" s="80"/>
      <c r="Q8" s="89"/>
      <c r="R8" s="90" t="s">
        <v>90</v>
      </c>
      <c r="S8" s="88" t="str">
        <f t="shared" ref="S8:S71" ca="1" si="6">IF(AND(D8="",F8="",H8="",J8="",L8="",B8="",N8="",O8="",P8="",Q8="",R8=""),"",IF(OR(AND(OR(N8&lt;&gt;"",O8&lt;&gt;"",P8&lt;&gt;"",Q8&lt;&gt;""),R8=""),AND(F8="",H8="",J8="",L8="")),"×",IF(OR(AND(B8&lt;&gt;"",OFFSET(B8,1,0,1,1)="",OR(OFFSET(D8,1,0,1,1)&lt;&gt;"",OFFSET(D8,2,0,1,1)&lt;&gt;"",COUNTIF(B8,"*自家製剤*")&gt;0),OR(D8&lt;&gt;"",COUNTIF(B8,"*自家製剤*")&gt;0),OR(OFFSET(N8,1,0,1,1)&lt;&gt;"",OFFSET(P8,1,0,1,1)&lt;&gt;"",OFFSET(N8,2,0,1,1)&lt;&gt;"",OFFSET(P8,2,0,1,1)&lt;&gt;""),OFFSET(B8,2,0,1,1)="",F8+H8-J8-O8+ABS(OFFSET(F8,1,0,1,1))+ABS(OFFSET(H8,1,0,1,1))-ABS(OFFSET(J8,1,0,1,1))+ABS(OFFSET(F8,2,0,1,1))+ABS(OFFSET(H8,2,0,1,1))-ABS(OFFSET(J8,2,0,1,1))=L8-Q8+ABS(OFFSET(L8,1,0,1,1))+ABS(OFFSET(L8,2,0,1,1)),IF(OR(OFFSET(F8,1,0,1,1)&lt;0,OFFSET(H8,1,0,1,1)&lt;0,OFFSET(J8,1,0,1,1)&lt;0,OFFSET(L8,1,0,1,1)&lt;0),IF(J8&gt;(ABS(OFFSET(F8,1,0,1,1))+ABS(OFFSET(H8,1,0,1,1)))-ABS(OFFSET(L8,1,0,1,1)),AND(J8-(F8+H8+OFFSET(H8,2,0,1,1)-L8-Q8)&lt;=ABS(OFFSET(N8,1,0,1,1)),ABS(OFFSET(N8,1,0,1,1))&lt;=(ABS(OFFSET(F8,1,0,1,1))+ABS(OFFSET(H8,1,0,1,1)))-ABS(OFFSET(L8,1,0,1,1))),AND(J8-(F8+H8+OFFSET(H8,2,0,1,1)-L8-Q8)&lt;=ABS(OFFSET(N8,1,0,1,1)),ABS(OFFSET(N8,1,0,1,1))&lt;=J8)),IF(OR(OFFSET(F8,2,0,1,1)&lt;0,OFFSET(H8,2,0,1,1)&lt;0,OFFSET(J8,2,0,1,1)&lt;0,OFFSET(L8,2,0,1,1)&lt;0),IF(J8&gt;(ABS(OFFSET(F8,2,0,1,1))+ABS(OFFSET(H8,2,0,1,1)))-ABS(OFFSET(L8,2,0,1,1)),AND(J8-(F8+H8+OFFSET(H8,1,0,1,1)-L8-Q8)&lt;=ABS(OFFSET(N8,2,0,1,1)),ABS(OFFSET(N8,2,0,1,1))&lt;=(ABS(OFFSET(F8,2,0,1,1))+ABS(OFFSET(H8,2,0,1,1)))-ABS(OFFSET(L8,2,0,1,1))),AND(J8-(F8+H8+OFFSET(H8,1,0,1,1)-L8-Q8)&lt;=ABS(OFFSET(N8,2,0,1,1)),ABS(OFFSET(N8,2,0,1,1))&lt;=J8)),TRUE))),AND(B8&lt;&gt;"",OFFSET(B8,1,0,1,1)="",OR(OFFSET(N8,1,0,1,1)&lt;&gt;"",OFFSET(P8,1,0,1,1)&lt;&gt;"",OR(OFFSET(F8,1,0,1,1)&lt;0,OFFSET(H8,1,0,1,1)&lt;0)),OR(OFFSET(B8,2,0,1,1)&lt;&gt;"",OFFSET(S8,2,0,1,1)=""),OR(D8&lt;&gt;"",COUNTIF(B8,"*自家製剤*")&gt;0),F8+H8-J8-O8+ABS(OFFSET(F8,1,0,1,1))+ABS(OFFSET(H8,1,0,1,1))-ABS(OFFSET(J8,1,0,1,1))=L8-Q8+ABS(OFFSET(L8,1,0,1,1)),IF(NOT(OR(OFFSET(F8,1,0,1,1)&lt;0,OFFSET(H8,1,0,1,1)&lt;0,OFFSET(J8,1,0,1,1)&lt;0,OFFSET(L8,1,0,1,1)&lt;0)),TRUE,IF(NOT(OR(OFFSET(F8,1,0,1,1)&lt;0,OFFSET(H8,1,0,1,1)&lt;0,OFFSET(J8,1,0,1,1)&lt;0,OFFSET(L8,1,0,1,1)&lt;0)),TRUE,IF(J8&gt;(ABS(OFFSET(F8,1,0,1,1))+ABS(OFFSET(H8,1,0,1,1)))-ABS(OFFSET(L8,1,0,1,1)),AND(J8-(F8+H8-L8-Q8)&lt;=ABS(OFFSET(N8,1,0,1,1)),ABS(OFFSET(N8,1,0,1,1))&lt;=(ABS(OFFSET(F8,1,0,1,1))+ABS(OFFSET(H8,1,0,1,1)))-ABS(OFFSET(L8,1,0,1,1))),AND(J8-(F8+H8-L8-Q8)&lt;=ABS(OFFSET(N8,1,0,1,1)),ABS(OFFSET(N8,1,0,1,1))&lt;=J8))))),AND(B8&lt;&gt;"",OR(D8&lt;&gt;"",COUNTIF(B8,"*自家製剤*")&gt;0),OR(OFFSET(B8,1,0,1,1)&lt;&gt;"",OFFSET(S8,1,0,1,1)=""),F8+H8-J8-O8=L8-Q8),AND(B8&lt;&gt;"",D8="",ABS(F8)+ABS(H8)-O8-ABS(J8)=ABS(L8),OR(F8&lt;0,H8&lt;0,J8&lt;0,L8&lt;0)),),"○",IF(AND(B8="",OR(F8&lt;&gt;"",H8&lt;&gt;"",J8&lt;&gt;"",L8&lt;&gt;""),R8&lt;&gt;""),"-","×"))))</f>
        <v>○</v>
      </c>
      <c r="V8" s="16">
        <f t="shared" si="4"/>
        <v>1</v>
      </c>
    </row>
    <row r="9" spans="1:22" ht="40" customHeight="1">
      <c r="A9" s="16">
        <f t="shared" ca="1" si="5"/>
        <v>3</v>
      </c>
      <c r="B9" s="64"/>
      <c r="C9" s="58" t="str">
        <f ca="1">IF(AND(B9="",OFFSET(B9,-1,0,1,1)&lt;&gt;""),OFFSET(C9,-1,0,1,1),IF(AND(B9="",OFFSET(B9,-1,0,1,1)="",OR(OFFSET(N9,-1,0,1)&lt;&gt;"",OFFSET(P9,-1,0,1,1)&lt;&gt;"")),OFFSET(C9,-2,0,1,1),IFERROR(VLOOKUP(【研】入力シート➁!B9,テーブル1[[#All],[医薬品名]:[単位2]],COLUMN(【研】入力シート➁!P5)-3,0),"")))</f>
        <v>20mL×</v>
      </c>
      <c r="D9" s="65">
        <v>1</v>
      </c>
      <c r="E9" s="60" t="str">
        <f ca="1">IF(AND(B9="",OFFSET(B9,-1,0,1,1)&lt;&gt;""),OFFSET(E9,-1,0,1,1),IF(AND(B9="",OFFSET(B9,-1,0,1,1)="",OR(OR(OFFSET(F9,-1,0,1)&lt;0,OFFSET(H9,-1,0,1)&lt;0),OFFSET(P9,-1,0,1,1)&lt;&gt;"")),OFFSET(E9,-2,0,1,1),IFERROR(VLOOKUP(【研】入力シート➁!B9,テーブル1[[#All],[医薬品名]:[単位2]],COLUMN(テーブル1[[#Headers],[単位2]])-3,0),"")))</f>
        <v>V</v>
      </c>
      <c r="F9" s="66"/>
      <c r="G9" s="62" t="str">
        <f t="shared" ca="1" si="0"/>
        <v>mL</v>
      </c>
      <c r="H9" s="68">
        <v>20</v>
      </c>
      <c r="I9" s="62" t="str">
        <f t="shared" ca="1" si="1"/>
        <v>mL</v>
      </c>
      <c r="J9" s="77"/>
      <c r="K9" s="62" t="str">
        <f t="shared" ca="1" si="2"/>
        <v>mL</v>
      </c>
      <c r="L9" s="78"/>
      <c r="M9" s="62" t="str">
        <f t="shared" ca="1" si="3"/>
        <v>mL</v>
      </c>
      <c r="N9" s="79"/>
      <c r="O9" s="80"/>
      <c r="P9" s="80">
        <v>20</v>
      </c>
      <c r="Q9" s="89"/>
      <c r="R9" s="90" t="s">
        <v>91</v>
      </c>
      <c r="S9" s="88" t="str">
        <f t="shared" ca="1" si="6"/>
        <v>-</v>
      </c>
      <c r="V9" s="16">
        <f t="shared" si="4"/>
        <v>1</v>
      </c>
    </row>
    <row r="10" spans="1:22" ht="40" customHeight="1">
      <c r="A10" s="16">
        <f t="shared" ca="1" si="5"/>
        <v>4</v>
      </c>
      <c r="B10" s="64"/>
      <c r="C10" s="58" t="str">
        <f ca="1">IF(AND(B10="",OFFSET(B10,-1,0,1,1)&lt;&gt;""),OFFSET(C10,-1,0,1,1),IF(AND(B10="",OFFSET(B10,-1,0,1,1)="",OR(OFFSET(N10,-1,0,1)&lt;&gt;"",OFFSET(P10,-1,0,1,1)&lt;&gt;"")),OFFSET(C10,-2,0,1,1),IFERROR(VLOOKUP(【研】入力シート➁!B10,テーブル1[[#All],[医薬品名]:[単位2]],COLUMN(【研】入力シート➁!P6)-3,0),"")))</f>
        <v>20mL×</v>
      </c>
      <c r="D10" s="65"/>
      <c r="E10" s="60" t="str">
        <f ca="1">IF(AND(B10="",OFFSET(B10,-1,0,1,1)&lt;&gt;""),OFFSET(E10,-1,0,1,1),IF(AND(B10="",OFFSET(B10,-1,0,1,1)="",OR(OR(OFFSET(F10,-1,0,1)&lt;0,OFFSET(H10,-1,0,1)&lt;0),OFFSET(P10,-1,0,1,1)&lt;&gt;"")),OFFSET(E10,-2,0,1,1),IFERROR(VLOOKUP(【研】入力シート➁!B10,テーブル1[[#All],[医薬品名]:[単位2]],COLUMN(テーブル1[[#Headers],[単位2]])-3,0),"")))</f>
        <v>V</v>
      </c>
      <c r="F10" s="66"/>
      <c r="G10" s="62" t="str">
        <f t="shared" ca="1" si="0"/>
        <v>mL</v>
      </c>
      <c r="H10" s="69"/>
      <c r="I10" s="62" t="str">
        <f t="shared" ca="1" si="1"/>
        <v>mL</v>
      </c>
      <c r="J10" s="77"/>
      <c r="K10" s="62" t="str">
        <f t="shared" ca="1" si="2"/>
        <v>mL</v>
      </c>
      <c r="L10" s="78"/>
      <c r="M10" s="62" t="str">
        <f t="shared" ca="1" si="3"/>
        <v>mL</v>
      </c>
      <c r="N10" s="79"/>
      <c r="O10" s="81"/>
      <c r="P10" s="81"/>
      <c r="Q10" s="89"/>
      <c r="R10" s="91"/>
      <c r="S10" s="88" t="str">
        <f t="shared" ca="1" si="6"/>
        <v/>
      </c>
      <c r="V10" s="16">
        <f t="shared" si="4"/>
        <v>1</v>
      </c>
    </row>
    <row r="11" spans="1:22" ht="40" customHeight="1">
      <c r="A11" s="16">
        <f t="shared" ca="1" si="5"/>
        <v>5</v>
      </c>
      <c r="B11" s="64"/>
      <c r="C11" s="58" t="str">
        <f ca="1">IF(AND(B11="",OFFSET(B11,-1,0,1,1)&lt;&gt;""),OFFSET(C11,-1,0,1,1),IF(AND(B11="",OFFSET(B11,-1,0,1,1)="",OR(OFFSET(N11,-1,0,1)&lt;&gt;"",OFFSET(P11,-1,0,1,1)&lt;&gt;"")),OFFSET(C11,-2,0,1,1),IFERROR(VLOOKUP(【研】入力シート➁!B11,テーブル1[[#All],[医薬品名]:[単位2]],COLUMN(【研】入力シート➁!P7)-3,0),"")))</f>
        <v/>
      </c>
      <c r="D11" s="65"/>
      <c r="E11" s="60" t="str">
        <f ca="1">IF(AND(B11="",OFFSET(B11,-1,0,1,1)&lt;&gt;""),OFFSET(E11,-1,0,1,1),IF(AND(B11="",OFFSET(B11,-1,0,1,1)="",OR(OR(OFFSET(F11,-1,0,1)&lt;0,OFFSET(H11,-1,0,1)&lt;0),OFFSET(P11,-1,0,1,1)&lt;&gt;"")),OFFSET(E11,-2,0,1,1),IFERROR(VLOOKUP(【研】入力シート➁!B11,テーブル1[[#All],[医薬品名]:[単位2]],COLUMN(テーブル1[[#Headers],[単位2]])-3,0),"")))</f>
        <v/>
      </c>
      <c r="F11" s="66"/>
      <c r="G11" s="62" t="str">
        <f t="shared" ca="1" si="0"/>
        <v/>
      </c>
      <c r="H11" s="69"/>
      <c r="I11" s="62" t="str">
        <f t="shared" ca="1" si="1"/>
        <v/>
      </c>
      <c r="J11" s="77"/>
      <c r="K11" s="62" t="str">
        <f t="shared" ca="1" si="2"/>
        <v/>
      </c>
      <c r="L11" s="78"/>
      <c r="M11" s="62" t="str">
        <f t="shared" ca="1" si="3"/>
        <v/>
      </c>
      <c r="N11" s="79"/>
      <c r="O11" s="81"/>
      <c r="P11" s="81"/>
      <c r="Q11" s="89"/>
      <c r="R11" s="91"/>
      <c r="S11" s="88" t="str">
        <f t="shared" ca="1" si="6"/>
        <v/>
      </c>
      <c r="V11" s="16">
        <f t="shared" si="4"/>
        <v>1</v>
      </c>
    </row>
    <row r="12" spans="1:22" ht="40" customHeight="1">
      <c r="A12" s="16">
        <f t="shared" ca="1" si="5"/>
        <v>6</v>
      </c>
      <c r="B12" s="64"/>
      <c r="C12" s="58" t="str">
        <f ca="1">IF(AND(B12="",OFFSET(B12,-1,0,1,1)&lt;&gt;""),OFFSET(C12,-1,0,1,1),IF(AND(B12="",OFFSET(B12,-1,0,1,1)="",OR(OFFSET(N12,-1,0,1)&lt;&gt;"",OFFSET(P12,-1,0,1,1)&lt;&gt;"")),OFFSET(C12,-2,0,1,1),IFERROR(VLOOKUP(【研】入力シート➁!B12,テーブル1[[#All],[医薬品名]:[単位2]],COLUMN(【研】入力シート➁!P8)-3,0),"")))</f>
        <v/>
      </c>
      <c r="D12" s="65"/>
      <c r="E12" s="60" t="str">
        <f ca="1">IF(AND(B12="",OFFSET(B12,-1,0,1,1)&lt;&gt;""),OFFSET(E12,-1,0,1,1),IF(AND(B12="",OFFSET(B12,-1,0,1,1)="",OR(OR(OFFSET(F12,-1,0,1)&lt;0,OFFSET(H12,-1,0,1)&lt;0),OFFSET(P12,-1,0,1,1)&lt;&gt;"")),OFFSET(E12,-2,0,1,1),IFERROR(VLOOKUP(【研】入力シート➁!B12,テーブル1[[#All],[医薬品名]:[単位2]],COLUMN(テーブル1[[#Headers],[単位2]])-3,0),"")))</f>
        <v/>
      </c>
      <c r="F12" s="66"/>
      <c r="G12" s="62" t="str">
        <f t="shared" ca="1" si="0"/>
        <v/>
      </c>
      <c r="H12" s="69"/>
      <c r="I12" s="62" t="str">
        <f t="shared" ca="1" si="1"/>
        <v/>
      </c>
      <c r="J12" s="77"/>
      <c r="K12" s="62" t="str">
        <f t="shared" ca="1" si="2"/>
        <v/>
      </c>
      <c r="L12" s="78"/>
      <c r="M12" s="62" t="str">
        <f t="shared" ca="1" si="3"/>
        <v/>
      </c>
      <c r="N12" s="82"/>
      <c r="O12" s="81"/>
      <c r="P12" s="81"/>
      <c r="Q12" s="89"/>
      <c r="R12" s="92"/>
      <c r="S12" s="88" t="str">
        <f t="shared" ca="1" si="6"/>
        <v/>
      </c>
      <c r="V12" s="16">
        <f t="shared" si="4"/>
        <v>1</v>
      </c>
    </row>
    <row r="13" spans="1:22" ht="40" customHeight="1">
      <c r="A13" s="16">
        <f t="shared" ca="1" si="5"/>
        <v>7</v>
      </c>
      <c r="B13" s="64"/>
      <c r="C13" s="58" t="str">
        <f ca="1">IF(AND(B13="",OFFSET(B13,-1,0,1,1)&lt;&gt;""),OFFSET(C13,-1,0,1,1),IF(AND(B13="",OFFSET(B13,-1,0,1,1)="",OR(OFFSET(N13,-1,0,1)&lt;&gt;"",OFFSET(P13,-1,0,1,1)&lt;&gt;"")),OFFSET(C13,-2,0,1,1),IFERROR(VLOOKUP(【研】入力シート➁!B13,テーブル1[[#All],[医薬品名]:[単位2]],COLUMN(【研】入力シート➁!P9)-3,0),"")))</f>
        <v/>
      </c>
      <c r="D13" s="65"/>
      <c r="E13" s="60" t="str">
        <f ca="1">IF(AND(B13="",OFFSET(B13,-1,0,1,1)&lt;&gt;""),OFFSET(E13,-1,0,1,1),IF(AND(B13="",OFFSET(B13,-1,0,1,1)="",OR(OR(OFFSET(F13,-1,0,1)&lt;0,OFFSET(H13,-1,0,1)&lt;0),OFFSET(P13,-1,0,1,1)&lt;&gt;"")),OFFSET(E13,-2,0,1,1),IFERROR(VLOOKUP(【研】入力シート➁!B13,テーブル1[[#All],[医薬品名]:[単位2]],COLUMN(テーブル1[[#Headers],[単位2]])-3,0),"")))</f>
        <v/>
      </c>
      <c r="F13" s="66"/>
      <c r="G13" s="62" t="str">
        <f t="shared" ca="1" si="0"/>
        <v/>
      </c>
      <c r="H13" s="69"/>
      <c r="I13" s="62" t="str">
        <f t="shared" ca="1" si="1"/>
        <v/>
      </c>
      <c r="J13" s="77"/>
      <c r="K13" s="62" t="str">
        <f t="shared" ca="1" si="2"/>
        <v/>
      </c>
      <c r="L13" s="78"/>
      <c r="M13" s="62" t="str">
        <f t="shared" ca="1" si="3"/>
        <v/>
      </c>
      <c r="N13" s="79"/>
      <c r="O13" s="81"/>
      <c r="P13" s="81"/>
      <c r="Q13" s="89"/>
      <c r="R13" s="90"/>
      <c r="S13" s="88" t="str">
        <f t="shared" ca="1" si="6"/>
        <v/>
      </c>
      <c r="V13" s="16">
        <f t="shared" si="4"/>
        <v>1</v>
      </c>
    </row>
    <row r="14" spans="1:22" ht="40" customHeight="1">
      <c r="A14" s="16">
        <f t="shared" ca="1" si="5"/>
        <v>8</v>
      </c>
      <c r="B14" s="64"/>
      <c r="C14" s="58" t="str">
        <f ca="1">IF(AND(B14="",OFFSET(B14,-1,0,1,1)&lt;&gt;""),OFFSET(C14,-1,0,1,1),IF(AND(B14="",OFFSET(B14,-1,0,1,1)="",OR(OFFSET(N14,-1,0,1)&lt;&gt;"",OFFSET(P14,-1,0,1,1)&lt;&gt;"")),OFFSET(C14,-2,0,1,1),IFERROR(VLOOKUP(【研】入力シート➁!B14,テーブル1[[#All],[医薬品名]:[単位2]],COLUMN(【研】入力シート➁!P10)-3,0),"")))</f>
        <v/>
      </c>
      <c r="D14" s="65"/>
      <c r="E14" s="60" t="str">
        <f ca="1">IF(AND(B14="",OFFSET(B14,-1,0,1,1)&lt;&gt;""),OFFSET(E14,-1,0,1,1),IF(AND(B14="",OFFSET(B14,-1,0,1,1)="",OR(OR(OFFSET(F14,-1,0,1)&lt;0,OFFSET(H14,-1,0,1)&lt;0),OFFSET(P14,-1,0,1,1)&lt;&gt;"")),OFFSET(E14,-2,0,1,1),IFERROR(VLOOKUP(【研】入力シート➁!B14,テーブル1[[#All],[医薬品名]:[単位2]],COLUMN(テーブル1[[#Headers],[単位2]])-3,0),"")))</f>
        <v/>
      </c>
      <c r="F14" s="66"/>
      <c r="G14" s="62" t="str">
        <f t="shared" ca="1" si="0"/>
        <v/>
      </c>
      <c r="H14" s="69"/>
      <c r="I14" s="62" t="str">
        <f t="shared" ca="1" si="1"/>
        <v/>
      </c>
      <c r="J14" s="77"/>
      <c r="K14" s="62" t="str">
        <f t="shared" ca="1" si="2"/>
        <v/>
      </c>
      <c r="L14" s="78"/>
      <c r="M14" s="62" t="str">
        <f t="shared" ca="1" si="3"/>
        <v/>
      </c>
      <c r="N14" s="79"/>
      <c r="O14" s="81"/>
      <c r="P14" s="81"/>
      <c r="Q14" s="89"/>
      <c r="R14" s="90"/>
      <c r="S14" s="88" t="str">
        <f t="shared" ca="1" si="6"/>
        <v/>
      </c>
      <c r="V14" s="16">
        <f t="shared" si="4"/>
        <v>1</v>
      </c>
    </row>
    <row r="15" spans="1:22" ht="40" customHeight="1">
      <c r="A15" s="16">
        <f t="shared" ca="1" si="5"/>
        <v>9</v>
      </c>
      <c r="B15" s="64"/>
      <c r="C15" s="58" t="str">
        <f ca="1">IF(AND(B15="",OFFSET(B15,-1,0,1,1)&lt;&gt;""),OFFSET(C15,-1,0,1,1),IF(AND(B15="",OFFSET(B15,-1,0,1,1)="",OR(OFFSET(N15,-1,0,1)&lt;&gt;"",OFFSET(P15,-1,0,1,1)&lt;&gt;"")),OFFSET(C15,-2,0,1,1),IFERROR(VLOOKUP(【研】入力シート➁!B15,テーブル1[[#All],[医薬品名]:[単位2]],COLUMN(【研】入力シート➁!P11)-3,0),"")))</f>
        <v/>
      </c>
      <c r="D15" s="65"/>
      <c r="E15" s="60" t="str">
        <f ca="1">IF(AND(B15="",OFFSET(B15,-1,0,1,1)&lt;&gt;""),OFFSET(E15,-1,0,1,1),IF(AND(B15="",OFFSET(B15,-1,0,1,1)="",OR(OR(OFFSET(F15,-1,0,1)&lt;0,OFFSET(H15,-1,0,1)&lt;0),OFFSET(P15,-1,0,1,1)&lt;&gt;"")),OFFSET(E15,-2,0,1,1),IFERROR(VLOOKUP(【研】入力シート➁!B15,テーブル1[[#All],[医薬品名]:[単位2]],COLUMN(テーブル1[[#Headers],[単位2]])-3,0),"")))</f>
        <v/>
      </c>
      <c r="F15" s="66"/>
      <c r="G15" s="62" t="str">
        <f t="shared" ca="1" si="0"/>
        <v/>
      </c>
      <c r="H15" s="69"/>
      <c r="I15" s="62" t="str">
        <f t="shared" ca="1" si="1"/>
        <v/>
      </c>
      <c r="J15" s="77"/>
      <c r="K15" s="62" t="str">
        <f t="shared" ca="1" si="2"/>
        <v/>
      </c>
      <c r="L15" s="78"/>
      <c r="M15" s="62" t="str">
        <f t="shared" ca="1" si="3"/>
        <v/>
      </c>
      <c r="N15" s="79"/>
      <c r="O15" s="81"/>
      <c r="P15" s="81"/>
      <c r="Q15" s="89"/>
      <c r="R15" s="90"/>
      <c r="S15" s="88" t="str">
        <f t="shared" ca="1" si="6"/>
        <v/>
      </c>
      <c r="V15" s="16">
        <f t="shared" si="4"/>
        <v>1</v>
      </c>
    </row>
    <row r="16" spans="1:22" ht="40" customHeight="1">
      <c r="A16" s="16">
        <f t="shared" ca="1" si="5"/>
        <v>10</v>
      </c>
      <c r="B16" s="64"/>
      <c r="C16" s="58" t="str">
        <f ca="1">IF(AND(B16="",OFFSET(B16,-1,0,1,1)&lt;&gt;""),OFFSET(C16,-1,0,1,1),IF(AND(B16="",OFFSET(B16,-1,0,1,1)="",OR(OFFSET(N16,-1,0,1)&lt;&gt;"",OFFSET(P16,-1,0,1,1)&lt;&gt;"")),OFFSET(C16,-2,0,1,1),IFERROR(VLOOKUP(【研】入力シート➁!B16,テーブル1[[#All],[医薬品名]:[単位2]],COLUMN(【研】入力シート➁!P12)-3,0),"")))</f>
        <v/>
      </c>
      <c r="D16" s="65"/>
      <c r="E16" s="60" t="str">
        <f ca="1">IF(AND(B16="",OFFSET(B16,-1,0,1,1)&lt;&gt;""),OFFSET(E16,-1,0,1,1),IF(AND(B16="",OFFSET(B16,-1,0,1,1)="",OR(OR(OFFSET(F16,-1,0,1)&lt;0,OFFSET(H16,-1,0,1)&lt;0),OFFSET(P16,-1,0,1,1)&lt;&gt;"")),OFFSET(E16,-2,0,1,1),IFERROR(VLOOKUP(【研】入力シート➁!B16,テーブル1[[#All],[医薬品名]:[単位2]],COLUMN(テーブル1[[#Headers],[単位2]])-3,0),"")))</f>
        <v/>
      </c>
      <c r="F16" s="66"/>
      <c r="G16" s="62" t="str">
        <f t="shared" ca="1" si="0"/>
        <v/>
      </c>
      <c r="H16" s="69"/>
      <c r="I16" s="62" t="str">
        <f t="shared" ca="1" si="1"/>
        <v/>
      </c>
      <c r="J16" s="77"/>
      <c r="K16" s="62" t="str">
        <f t="shared" ca="1" si="2"/>
        <v/>
      </c>
      <c r="L16" s="78"/>
      <c r="M16" s="62" t="str">
        <f t="shared" ca="1" si="3"/>
        <v/>
      </c>
      <c r="N16" s="79"/>
      <c r="O16" s="81"/>
      <c r="P16" s="81"/>
      <c r="Q16" s="89"/>
      <c r="R16" s="90"/>
      <c r="S16" s="88" t="str">
        <f t="shared" ca="1" si="6"/>
        <v/>
      </c>
      <c r="V16" s="16">
        <f t="shared" si="4"/>
        <v>1</v>
      </c>
    </row>
    <row r="17" spans="1:22" ht="40" customHeight="1">
      <c r="A17" s="16">
        <f t="shared" ca="1" si="5"/>
        <v>11</v>
      </c>
      <c r="B17" s="64"/>
      <c r="C17" s="58" t="str">
        <f ca="1">IF(AND(B17="",OFFSET(B17,-1,0,1,1)&lt;&gt;""),OFFSET(C17,-1,0,1,1),IF(AND(B17="",OFFSET(B17,-1,0,1,1)="",OR(OFFSET(N17,-1,0,1)&lt;&gt;"",OFFSET(P17,-1,0,1,1)&lt;&gt;"")),OFFSET(C17,-2,0,1,1),IFERROR(VLOOKUP(【研】入力シート➁!B17,テーブル1[[#All],[医薬品名]:[単位2]],COLUMN(【研】入力シート➁!P13)-3,0),"")))</f>
        <v/>
      </c>
      <c r="D17" s="65"/>
      <c r="E17" s="60" t="str">
        <f ca="1">IF(AND(B17="",OFFSET(B17,-1,0,1,1)&lt;&gt;""),OFFSET(E17,-1,0,1,1),IF(AND(B17="",OFFSET(B17,-1,0,1,1)="",OR(OR(OFFSET(F17,-1,0,1)&lt;0,OFFSET(H17,-1,0,1)&lt;0),OFFSET(P17,-1,0,1,1)&lt;&gt;"")),OFFSET(E17,-2,0,1,1),IFERROR(VLOOKUP(【研】入力シート➁!B17,テーブル1[[#All],[医薬品名]:[単位2]],COLUMN(テーブル1[[#Headers],[単位2]])-3,0),"")))</f>
        <v/>
      </c>
      <c r="F17" s="66"/>
      <c r="G17" s="62" t="str">
        <f t="shared" ca="1" si="0"/>
        <v/>
      </c>
      <c r="H17" s="69"/>
      <c r="I17" s="62" t="str">
        <f t="shared" ca="1" si="1"/>
        <v/>
      </c>
      <c r="J17" s="77"/>
      <c r="K17" s="62" t="str">
        <f t="shared" ca="1" si="2"/>
        <v/>
      </c>
      <c r="L17" s="78"/>
      <c r="M17" s="62" t="str">
        <f t="shared" ca="1" si="3"/>
        <v/>
      </c>
      <c r="N17" s="79"/>
      <c r="O17" s="81"/>
      <c r="P17" s="81"/>
      <c r="Q17" s="89"/>
      <c r="R17" s="90"/>
      <c r="S17" s="88" t="str">
        <f t="shared" ca="1" si="6"/>
        <v/>
      </c>
      <c r="V17" s="16">
        <f t="shared" si="4"/>
        <v>1</v>
      </c>
    </row>
    <row r="18" spans="1:22" ht="40" customHeight="1">
      <c r="A18" s="16">
        <f t="shared" ca="1" si="5"/>
        <v>12</v>
      </c>
      <c r="B18" s="64"/>
      <c r="C18" s="58" t="str">
        <f ca="1">IF(AND(B18="",OFFSET(B18,-1,0,1,1)&lt;&gt;""),OFFSET(C18,-1,0,1,1),IF(AND(B18="",OFFSET(B18,-1,0,1,1)="",OR(OFFSET(N18,-1,0,1)&lt;&gt;"",OFFSET(P18,-1,0,1,1)&lt;&gt;"")),OFFSET(C18,-2,0,1,1),IFERROR(VLOOKUP(【研】入力シート➁!B18,テーブル1[[#All],[医薬品名]:[単位2]],COLUMN(【研】入力シート➁!P14)-3,0),"")))</f>
        <v/>
      </c>
      <c r="D18" s="65"/>
      <c r="E18" s="60" t="str">
        <f ca="1">IF(AND(B18="",OFFSET(B18,-1,0,1,1)&lt;&gt;""),OFFSET(E18,-1,0,1,1),IF(AND(B18="",OFFSET(B18,-1,0,1,1)="",OR(OR(OFFSET(F18,-1,0,1)&lt;0,OFFSET(H18,-1,0,1)&lt;0),OFFSET(P18,-1,0,1,1)&lt;&gt;"")),OFFSET(E18,-2,0,1,1),IFERROR(VLOOKUP(【研】入力シート➁!B18,テーブル1[[#All],[医薬品名]:[単位2]],COLUMN(テーブル1[[#Headers],[単位2]])-3,0),"")))</f>
        <v/>
      </c>
      <c r="F18" s="66"/>
      <c r="G18" s="62" t="str">
        <f t="shared" ca="1" si="0"/>
        <v/>
      </c>
      <c r="H18" s="69"/>
      <c r="I18" s="62" t="str">
        <f t="shared" ca="1" si="1"/>
        <v/>
      </c>
      <c r="J18" s="77"/>
      <c r="K18" s="62" t="str">
        <f t="shared" ca="1" si="2"/>
        <v/>
      </c>
      <c r="L18" s="78"/>
      <c r="M18" s="62" t="str">
        <f t="shared" ca="1" si="3"/>
        <v/>
      </c>
      <c r="N18" s="79"/>
      <c r="O18" s="81"/>
      <c r="P18" s="81"/>
      <c r="Q18" s="89"/>
      <c r="R18" s="90"/>
      <c r="S18" s="88" t="str">
        <f t="shared" ca="1" si="6"/>
        <v/>
      </c>
      <c r="V18" s="16">
        <f t="shared" si="4"/>
        <v>1</v>
      </c>
    </row>
    <row r="19" spans="1:22" ht="40" customHeight="1">
      <c r="A19" s="16">
        <f t="shared" ca="1" si="5"/>
        <v>13</v>
      </c>
      <c r="B19" s="64"/>
      <c r="C19" s="58" t="str">
        <f ca="1">IF(AND(B19="",OFFSET(B19,-1,0,1,1)&lt;&gt;""),OFFSET(C19,-1,0,1,1),IF(AND(B19="",OFFSET(B19,-1,0,1,1)="",OR(OFFSET(N19,-1,0,1)&lt;&gt;"",OFFSET(P19,-1,0,1,1)&lt;&gt;"")),OFFSET(C19,-2,0,1,1),IFERROR(VLOOKUP(【研】入力シート➁!B19,テーブル1[[#All],[医薬品名]:[単位2]],COLUMN(【研】入力シート➁!P15)-3,0),"")))</f>
        <v/>
      </c>
      <c r="D19" s="65"/>
      <c r="E19" s="60" t="str">
        <f ca="1">IF(AND(B19="",OFFSET(B19,-1,0,1,1)&lt;&gt;""),OFFSET(E19,-1,0,1,1),IF(AND(B19="",OFFSET(B19,-1,0,1,1)="",OR(OR(OFFSET(F19,-1,0,1)&lt;0,OFFSET(H19,-1,0,1)&lt;0),OFFSET(P19,-1,0,1,1)&lt;&gt;"")),OFFSET(E19,-2,0,1,1),IFERROR(VLOOKUP(【研】入力シート➁!B19,テーブル1[[#All],[医薬品名]:[単位2]],COLUMN(テーブル1[[#Headers],[単位2]])-3,0),"")))</f>
        <v/>
      </c>
      <c r="F19" s="66"/>
      <c r="G19" s="62" t="str">
        <f t="shared" ca="1" si="0"/>
        <v/>
      </c>
      <c r="H19" s="69"/>
      <c r="I19" s="62" t="str">
        <f t="shared" ca="1" si="1"/>
        <v/>
      </c>
      <c r="J19" s="77"/>
      <c r="K19" s="62" t="str">
        <f t="shared" ca="1" si="2"/>
        <v/>
      </c>
      <c r="L19" s="78"/>
      <c r="M19" s="62" t="str">
        <f t="shared" ca="1" si="3"/>
        <v/>
      </c>
      <c r="N19" s="79"/>
      <c r="O19" s="81"/>
      <c r="P19" s="81"/>
      <c r="Q19" s="89"/>
      <c r="R19" s="90"/>
      <c r="S19" s="88" t="str">
        <f t="shared" ca="1" si="6"/>
        <v/>
      </c>
      <c r="V19" s="16">
        <f t="shared" si="4"/>
        <v>1</v>
      </c>
    </row>
    <row r="20" spans="1:22" ht="40" customHeight="1">
      <c r="A20" s="16">
        <f t="shared" ca="1" si="5"/>
        <v>14</v>
      </c>
      <c r="B20" s="64"/>
      <c r="C20" s="58" t="str">
        <f ca="1">IF(AND(B20="",OFFSET(B20,-1,0,1,1)&lt;&gt;""),OFFSET(C20,-1,0,1,1),IF(AND(B20="",OFFSET(B20,-1,0,1,1)="",OR(OFFSET(N20,-1,0,1)&lt;&gt;"",OFFSET(P20,-1,0,1,1)&lt;&gt;"")),OFFSET(C20,-2,0,1,1),IFERROR(VLOOKUP(【研】入力シート➁!B20,テーブル1[[#All],[医薬品名]:[単位2]],COLUMN(【研】入力シート➁!P16)-3,0),"")))</f>
        <v/>
      </c>
      <c r="D20" s="65"/>
      <c r="E20" s="60" t="str">
        <f ca="1">IF(AND(B20="",OFFSET(B20,-1,0,1,1)&lt;&gt;""),OFFSET(E20,-1,0,1,1),IF(AND(B20="",OFFSET(B20,-1,0,1,1)="",OR(OR(OFFSET(F20,-1,0,1)&lt;0,OFFSET(H20,-1,0,1)&lt;0),OFFSET(P20,-1,0,1,1)&lt;&gt;"")),OFFSET(E20,-2,0,1,1),IFERROR(VLOOKUP(【研】入力シート➁!B20,テーブル1[[#All],[医薬品名]:[単位2]],COLUMN(テーブル1[[#Headers],[単位2]])-3,0),"")))</f>
        <v/>
      </c>
      <c r="F20" s="66"/>
      <c r="G20" s="62" t="str">
        <f t="shared" ca="1" si="0"/>
        <v/>
      </c>
      <c r="H20" s="69"/>
      <c r="I20" s="62" t="str">
        <f t="shared" ca="1" si="1"/>
        <v/>
      </c>
      <c r="J20" s="77"/>
      <c r="K20" s="62" t="str">
        <f t="shared" ca="1" si="2"/>
        <v/>
      </c>
      <c r="L20" s="78"/>
      <c r="M20" s="62" t="str">
        <f t="shared" ca="1" si="3"/>
        <v/>
      </c>
      <c r="N20" s="79"/>
      <c r="O20" s="81"/>
      <c r="P20" s="81"/>
      <c r="Q20" s="89"/>
      <c r="R20" s="90"/>
      <c r="S20" s="88" t="str">
        <f t="shared" ca="1" si="6"/>
        <v/>
      </c>
      <c r="V20" s="16">
        <f t="shared" si="4"/>
        <v>1</v>
      </c>
    </row>
    <row r="21" spans="1:22" ht="40" customHeight="1">
      <c r="A21" s="16">
        <f t="shared" ca="1" si="5"/>
        <v>15</v>
      </c>
      <c r="B21" s="64"/>
      <c r="C21" s="58" t="str">
        <f ca="1">IF(AND(B21="",OFFSET(B21,-1,0,1,1)&lt;&gt;""),OFFSET(C21,-1,0,1,1),IF(AND(B21="",OFFSET(B21,-1,0,1,1)="",OR(OFFSET(N21,-1,0,1)&lt;&gt;"",OFFSET(P21,-1,0,1,1)&lt;&gt;"")),OFFSET(C21,-2,0,1,1),IFERROR(VLOOKUP(【研】入力シート➁!B21,テーブル1[[#All],[医薬品名]:[単位2]],COLUMN(【研】入力シート➁!P17)-3,0),"")))</f>
        <v/>
      </c>
      <c r="D21" s="65"/>
      <c r="E21" s="60" t="str">
        <f ca="1">IF(AND(B21="",OFFSET(B21,-1,0,1,1)&lt;&gt;""),OFFSET(E21,-1,0,1,1),IF(AND(B21="",OFFSET(B21,-1,0,1,1)="",OR(OR(OFFSET(F21,-1,0,1)&lt;0,OFFSET(H21,-1,0,1)&lt;0),OFFSET(P21,-1,0,1,1)&lt;&gt;"")),OFFSET(E21,-2,0,1,1),IFERROR(VLOOKUP(【研】入力シート➁!B21,テーブル1[[#All],[医薬品名]:[単位2]],COLUMN(テーブル1[[#Headers],[単位2]])-3,0),"")))</f>
        <v/>
      </c>
      <c r="F21" s="66"/>
      <c r="G21" s="62" t="str">
        <f t="shared" ca="1" si="0"/>
        <v/>
      </c>
      <c r="H21" s="69"/>
      <c r="I21" s="62" t="str">
        <f t="shared" ca="1" si="1"/>
        <v/>
      </c>
      <c r="J21" s="77"/>
      <c r="K21" s="62" t="str">
        <f t="shared" ca="1" si="2"/>
        <v/>
      </c>
      <c r="L21" s="78"/>
      <c r="M21" s="62" t="str">
        <f t="shared" ca="1" si="3"/>
        <v/>
      </c>
      <c r="N21" s="79"/>
      <c r="O21" s="81"/>
      <c r="P21" s="81"/>
      <c r="Q21" s="89"/>
      <c r="R21" s="90"/>
      <c r="S21" s="88" t="str">
        <f t="shared" ca="1" si="6"/>
        <v/>
      </c>
      <c r="V21" s="16">
        <f t="shared" si="4"/>
        <v>1</v>
      </c>
    </row>
    <row r="22" spans="1:22" ht="40" customHeight="1">
      <c r="A22" s="16">
        <f t="shared" ca="1" si="5"/>
        <v>16</v>
      </c>
      <c r="B22" s="64"/>
      <c r="C22" s="58" t="str">
        <f ca="1">IF(AND(B22="",OFFSET(B22,-1,0,1,1)&lt;&gt;""),OFFSET(C22,-1,0,1,1),IF(AND(B22="",OFFSET(B22,-1,0,1,1)="",OR(OFFSET(N22,-1,0,1)&lt;&gt;"",OFFSET(P22,-1,0,1,1)&lt;&gt;"")),OFFSET(C22,-2,0,1,1),IFERROR(VLOOKUP(【研】入力シート➁!B22,テーブル1[[#All],[医薬品名]:[単位2]],COLUMN(【研】入力シート➁!P18)-3,0),"")))</f>
        <v/>
      </c>
      <c r="D22" s="65"/>
      <c r="E22" s="60" t="str">
        <f ca="1">IF(AND(B22="",OFFSET(B22,-1,0,1,1)&lt;&gt;""),OFFSET(E22,-1,0,1,1),IF(AND(B22="",OFFSET(B22,-1,0,1,1)="",OR(OR(OFFSET(F22,-1,0,1)&lt;0,OFFSET(H22,-1,0,1)&lt;0),OFFSET(P22,-1,0,1,1)&lt;&gt;"")),OFFSET(E22,-2,0,1,1),IFERROR(VLOOKUP(【研】入力シート➁!B22,テーブル1[[#All],[医薬品名]:[単位2]],COLUMN(テーブル1[[#Headers],[単位2]])-3,0),"")))</f>
        <v/>
      </c>
      <c r="F22" s="66"/>
      <c r="G22" s="62" t="str">
        <f t="shared" ca="1" si="0"/>
        <v/>
      </c>
      <c r="H22" s="69"/>
      <c r="I22" s="62" t="str">
        <f t="shared" ca="1" si="1"/>
        <v/>
      </c>
      <c r="J22" s="77"/>
      <c r="K22" s="62" t="str">
        <f t="shared" ca="1" si="2"/>
        <v/>
      </c>
      <c r="L22" s="78"/>
      <c r="M22" s="62" t="str">
        <f t="shared" ca="1" si="3"/>
        <v/>
      </c>
      <c r="N22" s="79"/>
      <c r="O22" s="81"/>
      <c r="P22" s="81"/>
      <c r="Q22" s="89"/>
      <c r="R22" s="90"/>
      <c r="S22" s="88" t="str">
        <f t="shared" ca="1" si="6"/>
        <v/>
      </c>
      <c r="V22" s="16">
        <f t="shared" si="4"/>
        <v>1</v>
      </c>
    </row>
    <row r="23" spans="1:22" ht="40" customHeight="1">
      <c r="A23" s="16">
        <f t="shared" ca="1" si="5"/>
        <v>17</v>
      </c>
      <c r="B23" s="64"/>
      <c r="C23" s="58" t="str">
        <f ca="1">IF(AND(B23="",OFFSET(B23,-1,0,1,1)&lt;&gt;""),OFFSET(C23,-1,0,1,1),IF(AND(B23="",OFFSET(B23,-1,0,1,1)="",OR(OFFSET(N23,-1,0,1)&lt;&gt;"",OFFSET(P23,-1,0,1,1)&lt;&gt;"")),OFFSET(C23,-2,0,1,1),IFERROR(VLOOKUP(【研】入力シート➁!B23,テーブル1[[#All],[医薬品名]:[単位2]],COLUMN(【研】入力シート➁!P19)-3,0),"")))</f>
        <v/>
      </c>
      <c r="D23" s="65"/>
      <c r="E23" s="60" t="str">
        <f ca="1">IF(AND(B23="",OFFSET(B23,-1,0,1,1)&lt;&gt;""),OFFSET(E23,-1,0,1,1),IF(AND(B23="",OFFSET(B23,-1,0,1,1)="",OR(OR(OFFSET(F23,-1,0,1)&lt;0,OFFSET(H23,-1,0,1)&lt;0),OFFSET(P23,-1,0,1,1)&lt;&gt;"")),OFFSET(E23,-2,0,1,1),IFERROR(VLOOKUP(【研】入力シート➁!B23,テーブル1[[#All],[医薬品名]:[単位2]],COLUMN(テーブル1[[#Headers],[単位2]])-3,0),"")))</f>
        <v/>
      </c>
      <c r="F23" s="66"/>
      <c r="G23" s="62" t="str">
        <f t="shared" ca="1" si="0"/>
        <v/>
      </c>
      <c r="H23" s="69"/>
      <c r="I23" s="62" t="str">
        <f t="shared" ca="1" si="1"/>
        <v/>
      </c>
      <c r="J23" s="77"/>
      <c r="K23" s="62" t="str">
        <f t="shared" ca="1" si="2"/>
        <v/>
      </c>
      <c r="L23" s="78"/>
      <c r="M23" s="62" t="str">
        <f t="shared" ca="1" si="3"/>
        <v/>
      </c>
      <c r="N23" s="79"/>
      <c r="O23" s="81"/>
      <c r="P23" s="81"/>
      <c r="Q23" s="89"/>
      <c r="R23" s="90"/>
      <c r="S23" s="88" t="str">
        <f t="shared" ca="1" si="6"/>
        <v/>
      </c>
      <c r="V23" s="16">
        <f t="shared" si="4"/>
        <v>1</v>
      </c>
    </row>
    <row r="24" spans="1:22" ht="40" customHeight="1">
      <c r="A24" s="16">
        <f t="shared" ca="1" si="5"/>
        <v>18</v>
      </c>
      <c r="B24" s="64"/>
      <c r="C24" s="58" t="str">
        <f ca="1">IF(AND(B24="",OFFSET(B24,-1,0,1,1)&lt;&gt;""),OFFSET(C24,-1,0,1,1),IF(AND(B24="",OFFSET(B24,-1,0,1,1)="",OR(OFFSET(N24,-1,0,1)&lt;&gt;"",OFFSET(P24,-1,0,1,1)&lt;&gt;"")),OFFSET(C24,-2,0,1,1),IFERROR(VLOOKUP(【研】入力シート➁!B24,テーブル1[[#All],[医薬品名]:[単位2]],COLUMN(【研】入力シート➁!P20)-3,0),"")))</f>
        <v/>
      </c>
      <c r="D24" s="65"/>
      <c r="E24" s="60" t="str">
        <f ca="1">IF(AND(B24="",OFFSET(B24,-1,0,1,1)&lt;&gt;""),OFFSET(E24,-1,0,1,1),IF(AND(B24="",OFFSET(B24,-1,0,1,1)="",OR(OR(OFFSET(F24,-1,0,1)&lt;0,OFFSET(H24,-1,0,1)&lt;0),OFFSET(P24,-1,0,1,1)&lt;&gt;"")),OFFSET(E24,-2,0,1,1),IFERROR(VLOOKUP(【研】入力シート➁!B24,テーブル1[[#All],[医薬品名]:[単位2]],COLUMN(テーブル1[[#Headers],[単位2]])-3,0),"")))</f>
        <v/>
      </c>
      <c r="F24" s="66"/>
      <c r="G24" s="62" t="str">
        <f t="shared" ca="1" si="0"/>
        <v/>
      </c>
      <c r="H24" s="69"/>
      <c r="I24" s="62" t="str">
        <f t="shared" ca="1" si="1"/>
        <v/>
      </c>
      <c r="J24" s="77"/>
      <c r="K24" s="62" t="str">
        <f t="shared" ca="1" si="2"/>
        <v/>
      </c>
      <c r="L24" s="78"/>
      <c r="M24" s="62" t="str">
        <f t="shared" ca="1" si="3"/>
        <v/>
      </c>
      <c r="N24" s="79"/>
      <c r="O24" s="81"/>
      <c r="P24" s="81"/>
      <c r="Q24" s="89"/>
      <c r="R24" s="90"/>
      <c r="S24" s="88" t="str">
        <f t="shared" ca="1" si="6"/>
        <v/>
      </c>
      <c r="U24" s="93"/>
      <c r="V24" s="16">
        <f t="shared" si="4"/>
        <v>1</v>
      </c>
    </row>
    <row r="25" spans="1:22" ht="40" customHeight="1">
      <c r="A25" s="16">
        <f t="shared" ca="1" si="5"/>
        <v>19</v>
      </c>
      <c r="B25" s="64"/>
      <c r="C25" s="58" t="str">
        <f ca="1">IF(AND(B25="",OFFSET(B25,-1,0,1,1)&lt;&gt;""),OFFSET(C25,-1,0,1,1),IF(AND(B25="",OFFSET(B25,-1,0,1,1)="",OR(OFFSET(N25,-1,0,1)&lt;&gt;"",OFFSET(P25,-1,0,1,1)&lt;&gt;"")),OFFSET(C25,-2,0,1,1),IFERROR(VLOOKUP(【研】入力シート➁!B25,テーブル1[[#All],[医薬品名]:[単位2]],COLUMN(【研】入力シート➁!P21)-3,0),"")))</f>
        <v/>
      </c>
      <c r="D25" s="65"/>
      <c r="E25" s="60" t="str">
        <f ca="1">IF(AND(B25="",OFFSET(B25,-1,0,1,1)&lt;&gt;""),OFFSET(E25,-1,0,1,1),IF(AND(B25="",OFFSET(B25,-1,0,1,1)="",OR(OR(OFFSET(F25,-1,0,1)&lt;0,OFFSET(H25,-1,0,1)&lt;0),OFFSET(P25,-1,0,1,1)&lt;&gt;"")),OFFSET(E25,-2,0,1,1),IFERROR(VLOOKUP(【研】入力シート➁!B25,テーブル1[[#All],[医薬品名]:[単位2]],COLUMN(テーブル1[[#Headers],[単位2]])-3,0),"")))</f>
        <v/>
      </c>
      <c r="F25" s="66"/>
      <c r="G25" s="62" t="str">
        <f t="shared" ca="1" si="0"/>
        <v/>
      </c>
      <c r="H25" s="69"/>
      <c r="I25" s="62" t="str">
        <f t="shared" ca="1" si="1"/>
        <v/>
      </c>
      <c r="J25" s="77"/>
      <c r="K25" s="62" t="str">
        <f t="shared" ca="1" si="2"/>
        <v/>
      </c>
      <c r="L25" s="78"/>
      <c r="M25" s="62" t="str">
        <f t="shared" ca="1" si="3"/>
        <v/>
      </c>
      <c r="N25" s="79"/>
      <c r="O25" s="81"/>
      <c r="P25" s="81"/>
      <c r="Q25" s="89"/>
      <c r="R25" s="90"/>
      <c r="S25" s="88" t="str">
        <f t="shared" ca="1" si="6"/>
        <v/>
      </c>
      <c r="U25" s="93"/>
      <c r="V25" s="16">
        <f t="shared" si="4"/>
        <v>1</v>
      </c>
    </row>
    <row r="26" spans="1:22" ht="40" customHeight="1">
      <c r="A26" s="16">
        <f t="shared" ca="1" si="5"/>
        <v>20</v>
      </c>
      <c r="B26" s="64"/>
      <c r="C26" s="58" t="str">
        <f ca="1">IF(AND(B26="",OFFSET(B26,-1,0,1,1)&lt;&gt;""),OFFSET(C26,-1,0,1,1),IF(AND(B26="",OFFSET(B26,-1,0,1,1)="",OR(OFFSET(N26,-1,0,1)&lt;&gt;"",OFFSET(P26,-1,0,1,1)&lt;&gt;"")),OFFSET(C26,-2,0,1,1),IFERROR(VLOOKUP(【研】入力シート➁!B26,テーブル1[[#All],[医薬品名]:[単位2]],COLUMN(【研】入力シート➁!P22)-3,0),"")))</f>
        <v/>
      </c>
      <c r="D26" s="65"/>
      <c r="E26" s="60" t="str">
        <f ca="1">IF(AND(B26="",OFFSET(B26,-1,0,1,1)&lt;&gt;""),OFFSET(E26,-1,0,1,1),IF(AND(B26="",OFFSET(B26,-1,0,1,1)="",OR(OR(OFFSET(F26,-1,0,1)&lt;0,OFFSET(H26,-1,0,1)&lt;0),OFFSET(P26,-1,0,1,1)&lt;&gt;"")),OFFSET(E26,-2,0,1,1),IFERROR(VLOOKUP(【研】入力シート➁!B26,テーブル1[[#All],[医薬品名]:[単位2]],COLUMN(テーブル1[[#Headers],[単位2]])-3,0),"")))</f>
        <v/>
      </c>
      <c r="F26" s="66"/>
      <c r="G26" s="62" t="str">
        <f t="shared" ca="1" si="0"/>
        <v/>
      </c>
      <c r="H26" s="69"/>
      <c r="I26" s="62" t="str">
        <f t="shared" ca="1" si="1"/>
        <v/>
      </c>
      <c r="J26" s="77"/>
      <c r="K26" s="62" t="str">
        <f t="shared" ca="1" si="2"/>
        <v/>
      </c>
      <c r="L26" s="78"/>
      <c r="M26" s="62" t="str">
        <f t="shared" ca="1" si="3"/>
        <v/>
      </c>
      <c r="N26" s="79"/>
      <c r="O26" s="81"/>
      <c r="P26" s="81"/>
      <c r="Q26" s="89"/>
      <c r="R26" s="90"/>
      <c r="S26" s="88" t="str">
        <f t="shared" ca="1" si="6"/>
        <v/>
      </c>
      <c r="U26" s="93"/>
      <c r="V26" s="16">
        <f t="shared" si="4"/>
        <v>1</v>
      </c>
    </row>
    <row r="27" spans="1:22" ht="40" customHeight="1">
      <c r="A27" s="16">
        <f t="shared" ca="1" si="5"/>
        <v>21</v>
      </c>
      <c r="B27" s="64"/>
      <c r="C27" s="58" t="str">
        <f ca="1">IF(AND(B27="",OFFSET(B27,-1,0,1,1)&lt;&gt;""),OFFSET(C27,-1,0,1,1),IF(AND(B27="",OFFSET(B27,-1,0,1,1)="",OR(OFFSET(N27,-1,0,1)&lt;&gt;"",OFFSET(P27,-1,0,1,1)&lt;&gt;"")),OFFSET(C27,-2,0,1,1),IFERROR(VLOOKUP(【研】入力シート➁!B27,テーブル1[[#All],[医薬品名]:[単位2]],COLUMN(【研】入力シート➁!P23)-3,0),"")))</f>
        <v/>
      </c>
      <c r="D27" s="65"/>
      <c r="E27" s="60" t="str">
        <f ca="1">IF(AND(B27="",OFFSET(B27,-1,0,1,1)&lt;&gt;""),OFFSET(E27,-1,0,1,1),IF(AND(B27="",OFFSET(B27,-1,0,1,1)="",OR(OR(OFFSET(F27,-1,0,1)&lt;0,OFFSET(H27,-1,0,1)&lt;0),OFFSET(P27,-1,0,1,1)&lt;&gt;"")),OFFSET(E27,-2,0,1,1),IFERROR(VLOOKUP(【研】入力シート➁!B27,テーブル1[[#All],[医薬品名]:[単位2]],COLUMN(テーブル1[[#Headers],[単位2]])-3,0),"")))</f>
        <v/>
      </c>
      <c r="F27" s="66"/>
      <c r="G27" s="62" t="str">
        <f t="shared" ca="1" si="0"/>
        <v/>
      </c>
      <c r="H27" s="69"/>
      <c r="I27" s="62" t="str">
        <f t="shared" ca="1" si="1"/>
        <v/>
      </c>
      <c r="J27" s="77"/>
      <c r="K27" s="62" t="str">
        <f t="shared" ca="1" si="2"/>
        <v/>
      </c>
      <c r="L27" s="78"/>
      <c r="M27" s="62" t="str">
        <f t="shared" ca="1" si="3"/>
        <v/>
      </c>
      <c r="N27" s="79"/>
      <c r="O27" s="81"/>
      <c r="P27" s="81"/>
      <c r="Q27" s="89"/>
      <c r="R27" s="90"/>
      <c r="S27" s="88" t="str">
        <f t="shared" ca="1" si="6"/>
        <v/>
      </c>
      <c r="U27" s="93"/>
      <c r="V27" s="16">
        <f t="shared" si="4"/>
        <v>1</v>
      </c>
    </row>
    <row r="28" spans="1:22" ht="40" customHeight="1">
      <c r="A28" s="16">
        <f t="shared" ca="1" si="5"/>
        <v>22</v>
      </c>
      <c r="B28" s="64"/>
      <c r="C28" s="58" t="str">
        <f ca="1">IF(AND(B28="",OFFSET(B28,-1,0,1,1)&lt;&gt;""),OFFSET(C28,-1,0,1,1),IF(AND(B28="",OFFSET(B28,-1,0,1,1)="",OR(OFFSET(N28,-1,0,1)&lt;&gt;"",OFFSET(P28,-1,0,1,1)&lt;&gt;"")),OFFSET(C28,-2,0,1,1),IFERROR(VLOOKUP(【研】入力シート➁!B28,テーブル1[[#All],[医薬品名]:[単位2]],COLUMN(【研】入力シート➁!P24)-3,0),"")))</f>
        <v/>
      </c>
      <c r="D28" s="65"/>
      <c r="E28" s="60" t="str">
        <f ca="1">IF(AND(B28="",OFFSET(B28,-1,0,1,1)&lt;&gt;""),OFFSET(E28,-1,0,1,1),IF(AND(B28="",OFFSET(B28,-1,0,1,1)="",OR(OR(OFFSET(F28,-1,0,1)&lt;0,OFFSET(H28,-1,0,1)&lt;0),OFFSET(P28,-1,0,1,1)&lt;&gt;"")),OFFSET(E28,-2,0,1,1),IFERROR(VLOOKUP(【研】入力シート➁!B28,テーブル1[[#All],[医薬品名]:[単位2]],COLUMN(テーブル1[[#Headers],[単位2]])-3,0),"")))</f>
        <v/>
      </c>
      <c r="F28" s="66"/>
      <c r="G28" s="62" t="str">
        <f t="shared" ca="1" si="0"/>
        <v/>
      </c>
      <c r="H28" s="69"/>
      <c r="I28" s="62" t="str">
        <f t="shared" ca="1" si="1"/>
        <v/>
      </c>
      <c r="J28" s="77"/>
      <c r="K28" s="62" t="str">
        <f t="shared" ca="1" si="2"/>
        <v/>
      </c>
      <c r="L28" s="78"/>
      <c r="M28" s="62" t="str">
        <f t="shared" ca="1" si="3"/>
        <v/>
      </c>
      <c r="N28" s="79"/>
      <c r="O28" s="81"/>
      <c r="P28" s="81"/>
      <c r="Q28" s="89"/>
      <c r="R28" s="90"/>
      <c r="S28" s="88" t="str">
        <f t="shared" ca="1" si="6"/>
        <v/>
      </c>
      <c r="V28" s="16">
        <f t="shared" si="4"/>
        <v>1</v>
      </c>
    </row>
    <row r="29" spans="1:22" ht="40" customHeight="1">
      <c r="A29" s="16">
        <f t="shared" ca="1" si="5"/>
        <v>23</v>
      </c>
      <c r="B29" s="64"/>
      <c r="C29" s="58" t="str">
        <f ca="1">IF(AND(B29="",OFFSET(B29,-1,0,1,1)&lt;&gt;""),OFFSET(C29,-1,0,1,1),IF(AND(B29="",OFFSET(B29,-1,0,1,1)="",OR(OFFSET(N29,-1,0,1)&lt;&gt;"",OFFSET(P29,-1,0,1,1)&lt;&gt;"")),OFFSET(C29,-2,0,1,1),IFERROR(VLOOKUP(【研】入力シート➁!B29,テーブル1[[#All],[医薬品名]:[単位2]],COLUMN(【研】入力シート➁!P25)-3,0),"")))</f>
        <v/>
      </c>
      <c r="D29" s="65"/>
      <c r="E29" s="60" t="str">
        <f ca="1">IF(AND(B29="",OFFSET(B29,-1,0,1,1)&lt;&gt;""),OFFSET(E29,-1,0,1,1),IF(AND(B29="",OFFSET(B29,-1,0,1,1)="",OR(OR(OFFSET(F29,-1,0,1)&lt;0,OFFSET(H29,-1,0,1)&lt;0),OFFSET(P29,-1,0,1,1)&lt;&gt;"")),OFFSET(E29,-2,0,1,1),IFERROR(VLOOKUP(【研】入力シート➁!B29,テーブル1[[#All],[医薬品名]:[単位2]],COLUMN(テーブル1[[#Headers],[単位2]])-3,0),"")))</f>
        <v/>
      </c>
      <c r="F29" s="66"/>
      <c r="G29" s="62" t="str">
        <f t="shared" ca="1" si="0"/>
        <v/>
      </c>
      <c r="H29" s="69"/>
      <c r="I29" s="62" t="str">
        <f t="shared" ca="1" si="1"/>
        <v/>
      </c>
      <c r="J29" s="77"/>
      <c r="K29" s="62" t="str">
        <f t="shared" ca="1" si="2"/>
        <v/>
      </c>
      <c r="L29" s="78"/>
      <c r="M29" s="62" t="str">
        <f t="shared" ca="1" si="3"/>
        <v/>
      </c>
      <c r="N29" s="79"/>
      <c r="O29" s="81"/>
      <c r="P29" s="81"/>
      <c r="Q29" s="89"/>
      <c r="R29" s="90"/>
      <c r="S29" s="88" t="str">
        <f t="shared" ca="1" si="6"/>
        <v/>
      </c>
      <c r="V29" s="16">
        <f t="shared" si="4"/>
        <v>1</v>
      </c>
    </row>
    <row r="30" spans="1:22" ht="40" customHeight="1">
      <c r="A30" s="16">
        <f t="shared" ca="1" si="5"/>
        <v>24</v>
      </c>
      <c r="B30" s="64"/>
      <c r="C30" s="58" t="str">
        <f ca="1">IF(AND(B30="",OFFSET(B30,-1,0,1,1)&lt;&gt;""),OFFSET(C30,-1,0,1,1),IF(AND(B30="",OFFSET(B30,-1,0,1,1)="",OR(OFFSET(N30,-1,0,1)&lt;&gt;"",OFFSET(P30,-1,0,1,1)&lt;&gt;"")),OFFSET(C30,-2,0,1,1),IFERROR(VLOOKUP(【研】入力シート➁!B30,テーブル1[[#All],[医薬品名]:[単位2]],COLUMN(【研】入力シート➁!P26)-3,0),"")))</f>
        <v/>
      </c>
      <c r="D30" s="65"/>
      <c r="E30" s="60" t="str">
        <f ca="1">IF(AND(B30="",OFFSET(B30,-1,0,1,1)&lt;&gt;""),OFFSET(E30,-1,0,1,1),IF(AND(B30="",OFFSET(B30,-1,0,1,1)="",OR(OR(OFFSET(F30,-1,0,1)&lt;0,OFFSET(H30,-1,0,1)&lt;0),OFFSET(P30,-1,0,1,1)&lt;&gt;"")),OFFSET(E30,-2,0,1,1),IFERROR(VLOOKUP(【研】入力シート➁!B30,テーブル1[[#All],[医薬品名]:[単位2]],COLUMN(テーブル1[[#Headers],[単位2]])-3,0),"")))</f>
        <v/>
      </c>
      <c r="F30" s="66"/>
      <c r="G30" s="62" t="str">
        <f t="shared" ca="1" si="0"/>
        <v/>
      </c>
      <c r="H30" s="69"/>
      <c r="I30" s="62" t="str">
        <f t="shared" ca="1" si="1"/>
        <v/>
      </c>
      <c r="J30" s="77"/>
      <c r="K30" s="62" t="str">
        <f t="shared" ca="1" si="2"/>
        <v/>
      </c>
      <c r="L30" s="78"/>
      <c r="M30" s="62" t="str">
        <f t="shared" ca="1" si="3"/>
        <v/>
      </c>
      <c r="N30" s="79"/>
      <c r="O30" s="81"/>
      <c r="P30" s="81"/>
      <c r="Q30" s="89"/>
      <c r="R30" s="90"/>
      <c r="S30" s="88" t="str">
        <f t="shared" ca="1" si="6"/>
        <v/>
      </c>
      <c r="V30" s="16">
        <f t="shared" si="4"/>
        <v>1</v>
      </c>
    </row>
    <row r="31" spans="1:22" ht="40" customHeight="1">
      <c r="A31" s="16">
        <f t="shared" ca="1" si="5"/>
        <v>25</v>
      </c>
      <c r="B31" s="64"/>
      <c r="C31" s="58" t="str">
        <f ca="1">IF(AND(B31="",OFFSET(B31,-1,0,1,1)&lt;&gt;""),OFFSET(C31,-1,0,1,1),IF(AND(B31="",OFFSET(B31,-1,0,1,1)="",OR(OFFSET(N31,-1,0,1)&lt;&gt;"",OFFSET(P31,-1,0,1,1)&lt;&gt;"")),OFFSET(C31,-2,0,1,1),IFERROR(VLOOKUP(【研】入力シート➁!B31,テーブル1[[#All],[医薬品名]:[単位2]],COLUMN(【研】入力シート➁!P27)-3,0),"")))</f>
        <v/>
      </c>
      <c r="D31" s="65"/>
      <c r="E31" s="60" t="str">
        <f ca="1">IF(AND(B31="",OFFSET(B31,-1,0,1,1)&lt;&gt;""),OFFSET(E31,-1,0,1,1),IF(AND(B31="",OFFSET(B31,-1,0,1,1)="",OR(OR(OFFSET(F31,-1,0,1)&lt;0,OFFSET(H31,-1,0,1)&lt;0),OFFSET(P31,-1,0,1,1)&lt;&gt;"")),OFFSET(E31,-2,0,1,1),IFERROR(VLOOKUP(【研】入力シート➁!B31,テーブル1[[#All],[医薬品名]:[単位2]],COLUMN(テーブル1[[#Headers],[単位2]])-3,0),"")))</f>
        <v/>
      </c>
      <c r="F31" s="66"/>
      <c r="G31" s="62" t="str">
        <f t="shared" ca="1" si="0"/>
        <v/>
      </c>
      <c r="H31" s="69"/>
      <c r="I31" s="62" t="str">
        <f t="shared" ca="1" si="1"/>
        <v/>
      </c>
      <c r="J31" s="77"/>
      <c r="K31" s="62" t="str">
        <f t="shared" ca="1" si="2"/>
        <v/>
      </c>
      <c r="L31" s="78"/>
      <c r="M31" s="62" t="str">
        <f t="shared" ca="1" si="3"/>
        <v/>
      </c>
      <c r="N31" s="79"/>
      <c r="O31" s="81"/>
      <c r="P31" s="81"/>
      <c r="Q31" s="89"/>
      <c r="R31" s="90"/>
      <c r="S31" s="88" t="str">
        <f t="shared" ca="1" si="6"/>
        <v/>
      </c>
      <c r="V31" s="16">
        <f t="shared" si="4"/>
        <v>1</v>
      </c>
    </row>
    <row r="32" spans="1:22" ht="40" customHeight="1">
      <c r="A32" s="16">
        <f t="shared" ca="1" si="5"/>
        <v>26</v>
      </c>
      <c r="B32" s="64"/>
      <c r="C32" s="58" t="str">
        <f ca="1">IF(AND(B32="",OFFSET(B32,-1,0,1,1)&lt;&gt;""),OFFSET(C32,-1,0,1,1),IF(AND(B32="",OFFSET(B32,-1,0,1,1)="",OR(OFFSET(N32,-1,0,1)&lt;&gt;"",OFFSET(P32,-1,0,1,1)&lt;&gt;"")),OFFSET(C32,-2,0,1,1),IFERROR(VLOOKUP(【研】入力シート➁!B32,テーブル1[[#All],[医薬品名]:[単位2]],COLUMN(【研】入力シート➁!P28)-3,0),"")))</f>
        <v/>
      </c>
      <c r="D32" s="65"/>
      <c r="E32" s="60" t="str">
        <f ca="1">IF(AND(B32="",OFFSET(B32,-1,0,1,1)&lt;&gt;""),OFFSET(E32,-1,0,1,1),IF(AND(B32="",OFFSET(B32,-1,0,1,1)="",OR(OR(OFFSET(F32,-1,0,1)&lt;0,OFFSET(H32,-1,0,1)&lt;0),OFFSET(P32,-1,0,1,1)&lt;&gt;"")),OFFSET(E32,-2,0,1,1),IFERROR(VLOOKUP(【研】入力シート➁!B32,テーブル1[[#All],[医薬品名]:[単位2]],COLUMN(テーブル1[[#Headers],[単位2]])-3,0),"")))</f>
        <v/>
      </c>
      <c r="F32" s="66"/>
      <c r="G32" s="62" t="str">
        <f t="shared" ca="1" si="0"/>
        <v/>
      </c>
      <c r="H32" s="69"/>
      <c r="I32" s="62" t="str">
        <f t="shared" ca="1" si="1"/>
        <v/>
      </c>
      <c r="J32" s="77"/>
      <c r="K32" s="62" t="str">
        <f t="shared" ca="1" si="2"/>
        <v/>
      </c>
      <c r="L32" s="78"/>
      <c r="M32" s="62" t="str">
        <f t="shared" ca="1" si="3"/>
        <v/>
      </c>
      <c r="N32" s="79"/>
      <c r="O32" s="81"/>
      <c r="P32" s="81"/>
      <c r="Q32" s="89"/>
      <c r="R32" s="90"/>
      <c r="S32" s="88" t="str">
        <f t="shared" ca="1" si="6"/>
        <v/>
      </c>
      <c r="V32" s="16">
        <f t="shared" si="4"/>
        <v>1</v>
      </c>
    </row>
    <row r="33" spans="1:22" ht="40" customHeight="1">
      <c r="A33" s="16">
        <f t="shared" ca="1" si="5"/>
        <v>27</v>
      </c>
      <c r="B33" s="64"/>
      <c r="C33" s="58" t="str">
        <f ca="1">IF(AND(B33="",OFFSET(B33,-1,0,1,1)&lt;&gt;""),OFFSET(C33,-1,0,1,1),IF(AND(B33="",OFFSET(B33,-1,0,1,1)="",OR(OFFSET(N33,-1,0,1)&lt;&gt;"",OFFSET(P33,-1,0,1,1)&lt;&gt;"")),OFFSET(C33,-2,0,1,1),IFERROR(VLOOKUP(【研】入力シート➁!B33,テーブル1[[#All],[医薬品名]:[単位2]],COLUMN(【研】入力シート➁!P29)-3,0),"")))</f>
        <v/>
      </c>
      <c r="D33" s="65"/>
      <c r="E33" s="60" t="str">
        <f ca="1">IF(AND(B33="",OFFSET(B33,-1,0,1,1)&lt;&gt;""),OFFSET(E33,-1,0,1,1),IF(AND(B33="",OFFSET(B33,-1,0,1,1)="",OR(OR(OFFSET(F33,-1,0,1)&lt;0,OFFSET(H33,-1,0,1)&lt;0),OFFSET(P33,-1,0,1,1)&lt;&gt;"")),OFFSET(E33,-2,0,1,1),IFERROR(VLOOKUP(【研】入力シート➁!B33,テーブル1[[#All],[医薬品名]:[単位2]],COLUMN(テーブル1[[#Headers],[単位2]])-3,0),"")))</f>
        <v/>
      </c>
      <c r="F33" s="66"/>
      <c r="G33" s="62" t="str">
        <f t="shared" ca="1" si="0"/>
        <v/>
      </c>
      <c r="H33" s="69"/>
      <c r="I33" s="62" t="str">
        <f t="shared" ca="1" si="1"/>
        <v/>
      </c>
      <c r="J33" s="77"/>
      <c r="K33" s="62" t="str">
        <f t="shared" ca="1" si="2"/>
        <v/>
      </c>
      <c r="L33" s="78"/>
      <c r="M33" s="62" t="str">
        <f t="shared" ca="1" si="3"/>
        <v/>
      </c>
      <c r="N33" s="79"/>
      <c r="O33" s="81"/>
      <c r="P33" s="81"/>
      <c r="Q33" s="89"/>
      <c r="R33" s="90"/>
      <c r="S33" s="88" t="str">
        <f t="shared" ca="1" si="6"/>
        <v/>
      </c>
      <c r="V33" s="16">
        <f t="shared" si="4"/>
        <v>1</v>
      </c>
    </row>
    <row r="34" spans="1:22" ht="40" customHeight="1">
      <c r="A34" s="16">
        <f t="shared" ca="1" si="5"/>
        <v>28</v>
      </c>
      <c r="B34" s="64"/>
      <c r="C34" s="58" t="str">
        <f ca="1">IF(AND(B34="",OFFSET(B34,-1,0,1,1)&lt;&gt;""),OFFSET(C34,-1,0,1,1),IF(AND(B34="",OFFSET(B34,-1,0,1,1)="",OR(OFFSET(N34,-1,0,1)&lt;&gt;"",OFFSET(P34,-1,0,1,1)&lt;&gt;"")),OFFSET(C34,-2,0,1,1),IFERROR(VLOOKUP(【研】入力シート➁!B34,テーブル1[[#All],[医薬品名]:[単位2]],COLUMN(【研】入力シート➁!P30)-3,0),"")))</f>
        <v/>
      </c>
      <c r="D34" s="65"/>
      <c r="E34" s="60" t="str">
        <f ca="1">IF(AND(B34="",OFFSET(B34,-1,0,1,1)&lt;&gt;""),OFFSET(E34,-1,0,1,1),IF(AND(B34="",OFFSET(B34,-1,0,1,1)="",OR(OR(OFFSET(F34,-1,0,1)&lt;0,OFFSET(H34,-1,0,1)&lt;0),OFFSET(P34,-1,0,1,1)&lt;&gt;"")),OFFSET(E34,-2,0,1,1),IFERROR(VLOOKUP(【研】入力シート➁!B34,テーブル1[[#All],[医薬品名]:[単位2]],COLUMN(テーブル1[[#Headers],[単位2]])-3,0),"")))</f>
        <v/>
      </c>
      <c r="F34" s="66"/>
      <c r="G34" s="62" t="str">
        <f t="shared" ca="1" si="0"/>
        <v/>
      </c>
      <c r="H34" s="69"/>
      <c r="I34" s="62" t="str">
        <f t="shared" ca="1" si="1"/>
        <v/>
      </c>
      <c r="J34" s="77"/>
      <c r="K34" s="62" t="str">
        <f t="shared" ca="1" si="2"/>
        <v/>
      </c>
      <c r="L34" s="78"/>
      <c r="M34" s="62" t="str">
        <f t="shared" ca="1" si="3"/>
        <v/>
      </c>
      <c r="N34" s="79"/>
      <c r="O34" s="81"/>
      <c r="P34" s="81"/>
      <c r="Q34" s="89"/>
      <c r="R34" s="90"/>
      <c r="S34" s="88" t="str">
        <f t="shared" ca="1" si="6"/>
        <v/>
      </c>
      <c r="V34" s="16">
        <f t="shared" si="4"/>
        <v>1</v>
      </c>
    </row>
    <row r="35" spans="1:22" ht="40" customHeight="1">
      <c r="A35" s="16">
        <f t="shared" ca="1" si="5"/>
        <v>29</v>
      </c>
      <c r="B35" s="64"/>
      <c r="C35" s="58" t="str">
        <f ca="1">IF(AND(B35="",OFFSET(B35,-1,0,1,1)&lt;&gt;""),OFFSET(C35,-1,0,1,1),IF(AND(B35="",OFFSET(B35,-1,0,1,1)="",OR(OFFSET(N35,-1,0,1)&lt;&gt;"",OFFSET(P35,-1,0,1,1)&lt;&gt;"")),OFFSET(C35,-2,0,1,1),IFERROR(VLOOKUP(【研】入力シート➁!B35,テーブル1[[#All],[医薬品名]:[単位2]],COLUMN(【研】入力シート➁!P31)-3,0),"")))</f>
        <v/>
      </c>
      <c r="D35" s="65"/>
      <c r="E35" s="60" t="str">
        <f ca="1">IF(AND(B35="",OFFSET(B35,-1,0,1,1)&lt;&gt;""),OFFSET(E35,-1,0,1,1),IF(AND(B35="",OFFSET(B35,-1,0,1,1)="",OR(OR(OFFSET(F35,-1,0,1)&lt;0,OFFSET(H35,-1,0,1)&lt;0),OFFSET(P35,-1,0,1,1)&lt;&gt;"")),OFFSET(E35,-2,0,1,1),IFERROR(VLOOKUP(【研】入力シート➁!B35,テーブル1[[#All],[医薬品名]:[単位2]],COLUMN(テーブル1[[#Headers],[単位2]])-3,0),"")))</f>
        <v/>
      </c>
      <c r="F35" s="66"/>
      <c r="G35" s="62" t="str">
        <f t="shared" ca="1" si="0"/>
        <v/>
      </c>
      <c r="H35" s="69"/>
      <c r="I35" s="62" t="str">
        <f t="shared" ca="1" si="1"/>
        <v/>
      </c>
      <c r="J35" s="77"/>
      <c r="K35" s="62" t="str">
        <f t="shared" ca="1" si="2"/>
        <v/>
      </c>
      <c r="L35" s="78"/>
      <c r="M35" s="62" t="str">
        <f t="shared" ca="1" si="3"/>
        <v/>
      </c>
      <c r="N35" s="79"/>
      <c r="O35" s="81"/>
      <c r="P35" s="81"/>
      <c r="Q35" s="89"/>
      <c r="R35" s="90"/>
      <c r="S35" s="88" t="str">
        <f t="shared" ca="1" si="6"/>
        <v/>
      </c>
      <c r="V35" s="16">
        <f t="shared" si="4"/>
        <v>1</v>
      </c>
    </row>
    <row r="36" spans="1:22" ht="40" customHeight="1">
      <c r="A36" s="16">
        <f t="shared" ca="1" si="5"/>
        <v>30</v>
      </c>
      <c r="B36" s="64"/>
      <c r="C36" s="58" t="str">
        <f ca="1">IF(AND(B36="",OFFSET(B36,-1,0,1,1)&lt;&gt;""),OFFSET(C36,-1,0,1,1),IF(AND(B36="",OFFSET(B36,-1,0,1,1)="",OR(OFFSET(N36,-1,0,1)&lt;&gt;"",OFFSET(P36,-1,0,1,1)&lt;&gt;"")),OFFSET(C36,-2,0,1,1),IFERROR(VLOOKUP(【研】入力シート➁!B36,テーブル1[[#All],[医薬品名]:[単位2]],COLUMN(【研】入力シート➁!P32)-3,0),"")))</f>
        <v/>
      </c>
      <c r="D36" s="65"/>
      <c r="E36" s="60" t="str">
        <f ca="1">IF(AND(B36="",OFFSET(B36,-1,0,1,1)&lt;&gt;""),OFFSET(E36,-1,0,1,1),IF(AND(B36="",OFFSET(B36,-1,0,1,1)="",OR(OR(OFFSET(F36,-1,0,1)&lt;0,OFFSET(H36,-1,0,1)&lt;0),OFFSET(P36,-1,0,1,1)&lt;&gt;"")),OFFSET(E36,-2,0,1,1),IFERROR(VLOOKUP(【研】入力シート➁!B36,テーブル1[[#All],[医薬品名]:[単位2]],COLUMN(テーブル1[[#Headers],[単位2]])-3,0),"")))</f>
        <v/>
      </c>
      <c r="F36" s="66"/>
      <c r="G36" s="62" t="str">
        <f t="shared" ca="1" si="0"/>
        <v/>
      </c>
      <c r="H36" s="69"/>
      <c r="I36" s="62" t="str">
        <f t="shared" ca="1" si="1"/>
        <v/>
      </c>
      <c r="J36" s="77"/>
      <c r="K36" s="62" t="str">
        <f t="shared" ca="1" si="2"/>
        <v/>
      </c>
      <c r="L36" s="78"/>
      <c r="M36" s="62" t="str">
        <f t="shared" ca="1" si="3"/>
        <v/>
      </c>
      <c r="N36" s="79"/>
      <c r="O36" s="81"/>
      <c r="P36" s="81"/>
      <c r="Q36" s="89"/>
      <c r="R36" s="90"/>
      <c r="S36" s="88" t="str">
        <f t="shared" ca="1" si="6"/>
        <v/>
      </c>
      <c r="V36" s="16">
        <f t="shared" si="4"/>
        <v>1</v>
      </c>
    </row>
    <row r="37" spans="1:22" ht="40" customHeight="1">
      <c r="A37" s="16">
        <f t="shared" ca="1" si="5"/>
        <v>31</v>
      </c>
      <c r="B37" s="64"/>
      <c r="C37" s="58" t="str">
        <f ca="1">IF(AND(B37="",OFFSET(B37,-1,0,1,1)&lt;&gt;""),OFFSET(C37,-1,0,1,1),IF(AND(B37="",OFFSET(B37,-1,0,1,1)="",OR(OFFSET(N37,-1,0,1)&lt;&gt;"",OFFSET(P37,-1,0,1,1)&lt;&gt;"")),OFFSET(C37,-2,0,1,1),IFERROR(VLOOKUP(【研】入力シート➁!B37,テーブル1[[#All],[医薬品名]:[単位2]],COLUMN(【研】入力シート➁!P33)-3,0),"")))</f>
        <v/>
      </c>
      <c r="D37" s="65"/>
      <c r="E37" s="60" t="str">
        <f ca="1">IF(AND(B37="",OFFSET(B37,-1,0,1,1)&lt;&gt;""),OFFSET(E37,-1,0,1,1),IF(AND(B37="",OFFSET(B37,-1,0,1,1)="",OR(OR(OFFSET(F37,-1,0,1)&lt;0,OFFSET(H37,-1,0,1)&lt;0),OFFSET(P37,-1,0,1,1)&lt;&gt;"")),OFFSET(E37,-2,0,1,1),IFERROR(VLOOKUP(【研】入力シート➁!B37,テーブル1[[#All],[医薬品名]:[単位2]],COLUMN(テーブル1[[#Headers],[単位2]])-3,0),"")))</f>
        <v/>
      </c>
      <c r="F37" s="66"/>
      <c r="G37" s="62" t="str">
        <f t="shared" ca="1" si="0"/>
        <v/>
      </c>
      <c r="H37" s="69"/>
      <c r="I37" s="62" t="str">
        <f t="shared" ca="1" si="1"/>
        <v/>
      </c>
      <c r="J37" s="77"/>
      <c r="K37" s="62" t="str">
        <f t="shared" ca="1" si="2"/>
        <v/>
      </c>
      <c r="L37" s="78"/>
      <c r="M37" s="62" t="str">
        <f t="shared" ca="1" si="3"/>
        <v/>
      </c>
      <c r="N37" s="79"/>
      <c r="O37" s="81"/>
      <c r="P37" s="81"/>
      <c r="Q37" s="89"/>
      <c r="R37" s="90"/>
      <c r="S37" s="88" t="str">
        <f t="shared" ca="1" si="6"/>
        <v/>
      </c>
      <c r="V37" s="16">
        <f t="shared" si="4"/>
        <v>1</v>
      </c>
    </row>
    <row r="38" spans="1:22" ht="40" customHeight="1">
      <c r="A38" s="16">
        <f t="shared" ca="1" si="5"/>
        <v>32</v>
      </c>
      <c r="B38" s="64"/>
      <c r="C38" s="58" t="str">
        <f ca="1">IF(AND(B38="",OFFSET(B38,-1,0,1,1)&lt;&gt;""),OFFSET(C38,-1,0,1,1),IF(AND(B38="",OFFSET(B38,-1,0,1,1)="",OR(OFFSET(N38,-1,0,1)&lt;&gt;"",OFFSET(P38,-1,0,1,1)&lt;&gt;"")),OFFSET(C38,-2,0,1,1),IFERROR(VLOOKUP(【研】入力シート➁!B38,テーブル1[[#All],[医薬品名]:[単位2]],COLUMN(【研】入力シート➁!P34)-3,0),"")))</f>
        <v/>
      </c>
      <c r="D38" s="65"/>
      <c r="E38" s="60" t="str">
        <f ca="1">IF(AND(B38="",OFFSET(B38,-1,0,1,1)&lt;&gt;""),OFFSET(E38,-1,0,1,1),IF(AND(B38="",OFFSET(B38,-1,0,1,1)="",OR(OR(OFFSET(F38,-1,0,1)&lt;0,OFFSET(H38,-1,0,1)&lt;0),OFFSET(P38,-1,0,1,1)&lt;&gt;"")),OFFSET(E38,-2,0,1,1),IFERROR(VLOOKUP(【研】入力シート➁!B38,テーブル1[[#All],[医薬品名]:[単位2]],COLUMN(テーブル1[[#Headers],[単位2]])-3,0),"")))</f>
        <v/>
      </c>
      <c r="F38" s="66"/>
      <c r="G38" s="62" t="str">
        <f t="shared" ca="1" si="0"/>
        <v/>
      </c>
      <c r="H38" s="69"/>
      <c r="I38" s="62" t="str">
        <f t="shared" ca="1" si="1"/>
        <v/>
      </c>
      <c r="J38" s="77"/>
      <c r="K38" s="62" t="str">
        <f t="shared" ca="1" si="2"/>
        <v/>
      </c>
      <c r="L38" s="78"/>
      <c r="M38" s="62" t="str">
        <f t="shared" ca="1" si="3"/>
        <v/>
      </c>
      <c r="N38" s="79"/>
      <c r="O38" s="81"/>
      <c r="P38" s="81"/>
      <c r="Q38" s="89"/>
      <c r="R38" s="90"/>
      <c r="S38" s="88" t="str">
        <f t="shared" ca="1" si="6"/>
        <v/>
      </c>
      <c r="V38" s="16">
        <f t="shared" si="4"/>
        <v>1</v>
      </c>
    </row>
    <row r="39" spans="1:22" ht="40" customHeight="1">
      <c r="A39" s="16">
        <f t="shared" ca="1" si="5"/>
        <v>33</v>
      </c>
      <c r="B39" s="64"/>
      <c r="C39" s="58" t="str">
        <f ca="1">IF(AND(B39="",OFFSET(B39,-1,0,1,1)&lt;&gt;""),OFFSET(C39,-1,0,1,1),IF(AND(B39="",OFFSET(B39,-1,0,1,1)="",OR(OFFSET(N39,-1,0,1)&lt;&gt;"",OFFSET(P39,-1,0,1,1)&lt;&gt;"")),OFFSET(C39,-2,0,1,1),IFERROR(VLOOKUP(【研】入力シート➁!B39,テーブル1[[#All],[医薬品名]:[単位2]],COLUMN(【研】入力シート➁!P35)-3,0),"")))</f>
        <v/>
      </c>
      <c r="D39" s="65"/>
      <c r="E39" s="60" t="str">
        <f ca="1">IF(AND(B39="",OFFSET(B39,-1,0,1,1)&lt;&gt;""),OFFSET(E39,-1,0,1,1),IF(AND(B39="",OFFSET(B39,-1,0,1,1)="",OR(OR(OFFSET(F39,-1,0,1)&lt;0,OFFSET(H39,-1,0,1)&lt;0),OFFSET(P39,-1,0,1,1)&lt;&gt;"")),OFFSET(E39,-2,0,1,1),IFERROR(VLOOKUP(【研】入力シート➁!B39,テーブル1[[#All],[医薬品名]:[単位2]],COLUMN(テーブル1[[#Headers],[単位2]])-3,0),"")))</f>
        <v/>
      </c>
      <c r="F39" s="66"/>
      <c r="G39" s="62" t="str">
        <f t="shared" ca="1" si="0"/>
        <v/>
      </c>
      <c r="H39" s="69"/>
      <c r="I39" s="62" t="str">
        <f t="shared" ca="1" si="1"/>
        <v/>
      </c>
      <c r="J39" s="77"/>
      <c r="K39" s="62" t="str">
        <f t="shared" ca="1" si="2"/>
        <v/>
      </c>
      <c r="L39" s="78"/>
      <c r="M39" s="62" t="str">
        <f t="shared" ca="1" si="3"/>
        <v/>
      </c>
      <c r="N39" s="79"/>
      <c r="O39" s="81"/>
      <c r="P39" s="81"/>
      <c r="Q39" s="89"/>
      <c r="R39" s="90"/>
      <c r="S39" s="88" t="str">
        <f t="shared" ca="1" si="6"/>
        <v/>
      </c>
      <c r="V39" s="16">
        <f t="shared" si="4"/>
        <v>1</v>
      </c>
    </row>
    <row r="40" spans="1:22" ht="40" customHeight="1">
      <c r="A40" s="16">
        <f t="shared" ca="1" si="5"/>
        <v>34</v>
      </c>
      <c r="B40" s="64"/>
      <c r="C40" s="58" t="str">
        <f ca="1">IF(AND(B40="",OFFSET(B40,-1,0,1,1)&lt;&gt;""),OFFSET(C40,-1,0,1,1),IF(AND(B40="",OFFSET(B40,-1,0,1,1)="",OR(OFFSET(N40,-1,0,1)&lt;&gt;"",OFFSET(P40,-1,0,1,1)&lt;&gt;"")),OFFSET(C40,-2,0,1,1),IFERROR(VLOOKUP(【研】入力シート➁!B40,テーブル1[[#All],[医薬品名]:[単位2]],COLUMN(【研】入力シート➁!P36)-3,0),"")))</f>
        <v/>
      </c>
      <c r="D40" s="65"/>
      <c r="E40" s="60" t="str">
        <f ca="1">IF(AND(B40="",OFFSET(B40,-1,0,1,1)&lt;&gt;""),OFFSET(E40,-1,0,1,1),IF(AND(B40="",OFFSET(B40,-1,0,1,1)="",OR(OR(OFFSET(F40,-1,0,1)&lt;0,OFFSET(H40,-1,0,1)&lt;0),OFFSET(P40,-1,0,1,1)&lt;&gt;"")),OFFSET(E40,-2,0,1,1),IFERROR(VLOOKUP(【研】入力シート➁!B40,テーブル1[[#All],[医薬品名]:[単位2]],COLUMN(テーブル1[[#Headers],[単位2]])-3,0),"")))</f>
        <v/>
      </c>
      <c r="F40" s="66"/>
      <c r="G40" s="62" t="str">
        <f t="shared" ca="1" si="0"/>
        <v/>
      </c>
      <c r="H40" s="69"/>
      <c r="I40" s="62" t="str">
        <f t="shared" ca="1" si="1"/>
        <v/>
      </c>
      <c r="J40" s="77"/>
      <c r="K40" s="62" t="str">
        <f t="shared" ca="1" si="2"/>
        <v/>
      </c>
      <c r="L40" s="78"/>
      <c r="M40" s="62" t="str">
        <f t="shared" ca="1" si="3"/>
        <v/>
      </c>
      <c r="N40" s="79"/>
      <c r="O40" s="81"/>
      <c r="P40" s="81"/>
      <c r="Q40" s="89"/>
      <c r="R40" s="90"/>
      <c r="S40" s="88" t="str">
        <f t="shared" ca="1" si="6"/>
        <v/>
      </c>
      <c r="V40" s="16">
        <f t="shared" si="4"/>
        <v>1</v>
      </c>
    </row>
    <row r="41" spans="1:22" ht="40" customHeight="1">
      <c r="A41" s="16">
        <f t="shared" ca="1" si="5"/>
        <v>35</v>
      </c>
      <c r="B41" s="64"/>
      <c r="C41" s="58" t="str">
        <f ca="1">IF(AND(B41="",OFFSET(B41,-1,0,1,1)&lt;&gt;""),OFFSET(C41,-1,0,1,1),IF(AND(B41="",OFFSET(B41,-1,0,1,1)="",OR(OFFSET(N41,-1,0,1)&lt;&gt;"",OFFSET(P41,-1,0,1,1)&lt;&gt;"")),OFFSET(C41,-2,0,1,1),IFERROR(VLOOKUP(【研】入力シート➁!B41,テーブル1[[#All],[医薬品名]:[単位2]],COLUMN(【研】入力シート➁!P37)-3,0),"")))</f>
        <v/>
      </c>
      <c r="D41" s="65"/>
      <c r="E41" s="60" t="str">
        <f ca="1">IF(AND(B41="",OFFSET(B41,-1,0,1,1)&lt;&gt;""),OFFSET(E41,-1,0,1,1),IF(AND(B41="",OFFSET(B41,-1,0,1,1)="",OR(OR(OFFSET(F41,-1,0,1)&lt;0,OFFSET(H41,-1,0,1)&lt;0),OFFSET(P41,-1,0,1,1)&lt;&gt;"")),OFFSET(E41,-2,0,1,1),IFERROR(VLOOKUP(【研】入力シート➁!B41,テーブル1[[#All],[医薬品名]:[単位2]],COLUMN(テーブル1[[#Headers],[単位2]])-3,0),"")))</f>
        <v/>
      </c>
      <c r="F41" s="66"/>
      <c r="G41" s="62" t="str">
        <f t="shared" ca="1" si="0"/>
        <v/>
      </c>
      <c r="H41" s="69"/>
      <c r="I41" s="62" t="str">
        <f t="shared" ca="1" si="1"/>
        <v/>
      </c>
      <c r="J41" s="77"/>
      <c r="K41" s="62" t="str">
        <f t="shared" ca="1" si="2"/>
        <v/>
      </c>
      <c r="L41" s="78"/>
      <c r="M41" s="62" t="str">
        <f t="shared" ca="1" si="3"/>
        <v/>
      </c>
      <c r="N41" s="79"/>
      <c r="O41" s="81"/>
      <c r="P41" s="81"/>
      <c r="Q41" s="89"/>
      <c r="R41" s="90"/>
      <c r="S41" s="88" t="str">
        <f t="shared" ca="1" si="6"/>
        <v/>
      </c>
      <c r="V41" s="16">
        <f t="shared" si="4"/>
        <v>1</v>
      </c>
    </row>
    <row r="42" spans="1:22" ht="40" customHeight="1">
      <c r="A42" s="16">
        <f t="shared" ca="1" si="5"/>
        <v>36</v>
      </c>
      <c r="B42" s="64"/>
      <c r="C42" s="58" t="str">
        <f ca="1">IF(AND(B42="",OFFSET(B42,-1,0,1,1)&lt;&gt;""),OFFSET(C42,-1,0,1,1),IF(AND(B42="",OFFSET(B42,-1,0,1,1)="",OR(OFFSET(N42,-1,0,1)&lt;&gt;"",OFFSET(P42,-1,0,1,1)&lt;&gt;"")),OFFSET(C42,-2,0,1,1),IFERROR(VLOOKUP(【研】入力シート➁!B42,テーブル1[[#All],[医薬品名]:[単位2]],COLUMN(【研】入力シート➁!P38)-3,0),"")))</f>
        <v/>
      </c>
      <c r="D42" s="65"/>
      <c r="E42" s="60" t="str">
        <f ca="1">IF(AND(B42="",OFFSET(B42,-1,0,1,1)&lt;&gt;""),OFFSET(E42,-1,0,1,1),IF(AND(B42="",OFFSET(B42,-1,0,1,1)="",OR(OR(OFFSET(F42,-1,0,1)&lt;0,OFFSET(H42,-1,0,1)&lt;0),OFFSET(P42,-1,0,1,1)&lt;&gt;"")),OFFSET(E42,-2,0,1,1),IFERROR(VLOOKUP(【研】入力シート➁!B42,テーブル1[[#All],[医薬品名]:[単位2]],COLUMN(テーブル1[[#Headers],[単位2]])-3,0),"")))</f>
        <v/>
      </c>
      <c r="F42" s="66"/>
      <c r="G42" s="62" t="str">
        <f t="shared" ca="1" si="0"/>
        <v/>
      </c>
      <c r="H42" s="69"/>
      <c r="I42" s="62" t="str">
        <f t="shared" ca="1" si="1"/>
        <v/>
      </c>
      <c r="J42" s="77"/>
      <c r="K42" s="62" t="str">
        <f t="shared" ca="1" si="2"/>
        <v/>
      </c>
      <c r="L42" s="78"/>
      <c r="M42" s="62" t="str">
        <f t="shared" ca="1" si="3"/>
        <v/>
      </c>
      <c r="N42" s="79"/>
      <c r="O42" s="81"/>
      <c r="P42" s="81"/>
      <c r="Q42" s="89"/>
      <c r="R42" s="90"/>
      <c r="S42" s="88" t="str">
        <f t="shared" ca="1" si="6"/>
        <v/>
      </c>
      <c r="V42" s="16">
        <f t="shared" si="4"/>
        <v>1</v>
      </c>
    </row>
    <row r="43" spans="1:22" ht="40" customHeight="1">
      <c r="A43" s="16">
        <f t="shared" ca="1" si="5"/>
        <v>37</v>
      </c>
      <c r="B43" s="64"/>
      <c r="C43" s="58" t="str">
        <f ca="1">IF(AND(B43="",OFFSET(B43,-1,0,1,1)&lt;&gt;""),OFFSET(C43,-1,0,1,1),IF(AND(B43="",OFFSET(B43,-1,0,1,1)="",OR(OFFSET(N43,-1,0,1)&lt;&gt;"",OFFSET(P43,-1,0,1,1)&lt;&gt;"")),OFFSET(C43,-2,0,1,1),IFERROR(VLOOKUP(【研】入力シート➁!B43,テーブル1[[#All],[医薬品名]:[単位2]],COLUMN(【研】入力シート➁!P39)-3,0),"")))</f>
        <v/>
      </c>
      <c r="D43" s="65"/>
      <c r="E43" s="60" t="str">
        <f ca="1">IF(AND(B43="",OFFSET(B43,-1,0,1,1)&lt;&gt;""),OFFSET(E43,-1,0,1,1),IF(AND(B43="",OFFSET(B43,-1,0,1,1)="",OR(OR(OFFSET(F43,-1,0,1)&lt;0,OFFSET(H43,-1,0,1)&lt;0),OFFSET(P43,-1,0,1,1)&lt;&gt;"")),OFFSET(E43,-2,0,1,1),IFERROR(VLOOKUP(【研】入力シート➁!B43,テーブル1[[#All],[医薬品名]:[単位2]],COLUMN(テーブル1[[#Headers],[単位2]])-3,0),"")))</f>
        <v/>
      </c>
      <c r="F43" s="66"/>
      <c r="G43" s="62" t="str">
        <f t="shared" ca="1" si="0"/>
        <v/>
      </c>
      <c r="H43" s="69"/>
      <c r="I43" s="62" t="str">
        <f t="shared" ca="1" si="1"/>
        <v/>
      </c>
      <c r="J43" s="77"/>
      <c r="K43" s="62" t="str">
        <f t="shared" ca="1" si="2"/>
        <v/>
      </c>
      <c r="L43" s="78"/>
      <c r="M43" s="62" t="str">
        <f t="shared" ca="1" si="3"/>
        <v/>
      </c>
      <c r="N43" s="79"/>
      <c r="O43" s="81"/>
      <c r="P43" s="81"/>
      <c r="Q43" s="89"/>
      <c r="R43" s="90"/>
      <c r="S43" s="88" t="str">
        <f t="shared" ca="1" si="6"/>
        <v/>
      </c>
      <c r="V43" s="16">
        <f t="shared" si="4"/>
        <v>1</v>
      </c>
    </row>
    <row r="44" spans="1:22" ht="40" customHeight="1">
      <c r="A44" s="16">
        <f t="shared" ca="1" si="5"/>
        <v>38</v>
      </c>
      <c r="B44" s="64"/>
      <c r="C44" s="58" t="str">
        <f ca="1">IF(AND(B44="",OFFSET(B44,-1,0,1,1)&lt;&gt;""),OFFSET(C44,-1,0,1,1),IF(AND(B44="",OFFSET(B44,-1,0,1,1)="",OR(OFFSET(N44,-1,0,1)&lt;&gt;"",OFFSET(P44,-1,0,1,1)&lt;&gt;"")),OFFSET(C44,-2,0,1,1),IFERROR(VLOOKUP(【研】入力シート➁!B44,テーブル1[[#All],[医薬品名]:[単位2]],COLUMN(【研】入力シート➁!P40)-3,0),"")))</f>
        <v/>
      </c>
      <c r="D44" s="65"/>
      <c r="E44" s="60" t="str">
        <f ca="1">IF(AND(B44="",OFFSET(B44,-1,0,1,1)&lt;&gt;""),OFFSET(E44,-1,0,1,1),IF(AND(B44="",OFFSET(B44,-1,0,1,1)="",OR(OR(OFFSET(F44,-1,0,1)&lt;0,OFFSET(H44,-1,0,1)&lt;0),OFFSET(P44,-1,0,1,1)&lt;&gt;"")),OFFSET(E44,-2,0,1,1),IFERROR(VLOOKUP(【研】入力シート➁!B44,テーブル1[[#All],[医薬品名]:[単位2]],COLUMN(テーブル1[[#Headers],[単位2]])-3,0),"")))</f>
        <v/>
      </c>
      <c r="F44" s="66"/>
      <c r="G44" s="62" t="str">
        <f t="shared" ca="1" si="0"/>
        <v/>
      </c>
      <c r="H44" s="69"/>
      <c r="I44" s="62" t="str">
        <f t="shared" ca="1" si="1"/>
        <v/>
      </c>
      <c r="J44" s="77"/>
      <c r="K44" s="62" t="str">
        <f t="shared" ca="1" si="2"/>
        <v/>
      </c>
      <c r="L44" s="78"/>
      <c r="M44" s="62" t="str">
        <f t="shared" ca="1" si="3"/>
        <v/>
      </c>
      <c r="N44" s="79"/>
      <c r="O44" s="81"/>
      <c r="P44" s="81"/>
      <c r="Q44" s="89"/>
      <c r="R44" s="90"/>
      <c r="S44" s="88" t="str">
        <f t="shared" ca="1" si="6"/>
        <v/>
      </c>
      <c r="V44" s="16">
        <f t="shared" si="4"/>
        <v>1</v>
      </c>
    </row>
    <row r="45" spans="1:22" ht="40" customHeight="1">
      <c r="A45" s="16">
        <f t="shared" ca="1" si="5"/>
        <v>39</v>
      </c>
      <c r="B45" s="64"/>
      <c r="C45" s="58" t="str">
        <f ca="1">IF(AND(B45="",OFFSET(B45,-1,0,1,1)&lt;&gt;""),OFFSET(C45,-1,0,1,1),IF(AND(B45="",OFFSET(B45,-1,0,1,1)="",OR(OFFSET(N45,-1,0,1)&lt;&gt;"",OFFSET(P45,-1,0,1,1)&lt;&gt;"")),OFFSET(C45,-2,0,1,1),IFERROR(VLOOKUP(【研】入力シート➁!B45,テーブル1[[#All],[医薬品名]:[単位2]],COLUMN(【研】入力シート➁!P41)-3,0),"")))</f>
        <v/>
      </c>
      <c r="D45" s="65"/>
      <c r="E45" s="60" t="str">
        <f ca="1">IF(AND(B45="",OFFSET(B45,-1,0,1,1)&lt;&gt;""),OFFSET(E45,-1,0,1,1),IF(AND(B45="",OFFSET(B45,-1,0,1,1)="",OR(OR(OFFSET(F45,-1,0,1)&lt;0,OFFSET(H45,-1,0,1)&lt;0),OFFSET(P45,-1,0,1,1)&lt;&gt;"")),OFFSET(E45,-2,0,1,1),IFERROR(VLOOKUP(【研】入力シート➁!B45,テーブル1[[#All],[医薬品名]:[単位2]],COLUMN(テーブル1[[#Headers],[単位2]])-3,0),"")))</f>
        <v/>
      </c>
      <c r="F45" s="66"/>
      <c r="G45" s="62" t="str">
        <f t="shared" ca="1" si="0"/>
        <v/>
      </c>
      <c r="H45" s="69"/>
      <c r="I45" s="62" t="str">
        <f t="shared" ca="1" si="1"/>
        <v/>
      </c>
      <c r="J45" s="77"/>
      <c r="K45" s="62" t="str">
        <f t="shared" ca="1" si="2"/>
        <v/>
      </c>
      <c r="L45" s="78"/>
      <c r="M45" s="62" t="str">
        <f t="shared" ca="1" si="3"/>
        <v/>
      </c>
      <c r="N45" s="79"/>
      <c r="O45" s="81"/>
      <c r="P45" s="81"/>
      <c r="Q45" s="89"/>
      <c r="R45" s="90"/>
      <c r="S45" s="88" t="str">
        <f t="shared" ca="1" si="6"/>
        <v/>
      </c>
      <c r="V45" s="16">
        <f t="shared" si="4"/>
        <v>1</v>
      </c>
    </row>
    <row r="46" spans="1:22" ht="40" customHeight="1">
      <c r="A46" s="16">
        <f t="shared" ca="1" si="5"/>
        <v>40</v>
      </c>
      <c r="B46" s="64"/>
      <c r="C46" s="58" t="str">
        <f ca="1">IF(AND(B46="",OFFSET(B46,-1,0,1,1)&lt;&gt;""),OFFSET(C46,-1,0,1,1),IF(AND(B46="",OFFSET(B46,-1,0,1,1)="",OR(OFFSET(N46,-1,0,1)&lt;&gt;"",OFFSET(P46,-1,0,1,1)&lt;&gt;"")),OFFSET(C46,-2,0,1,1),IFERROR(VLOOKUP(【研】入力シート➁!B46,テーブル1[[#All],[医薬品名]:[単位2]],COLUMN(【研】入力シート➁!P42)-3,0),"")))</f>
        <v/>
      </c>
      <c r="D46" s="65"/>
      <c r="E46" s="60" t="str">
        <f ca="1">IF(AND(B46="",OFFSET(B46,-1,0,1,1)&lt;&gt;""),OFFSET(E46,-1,0,1,1),IF(AND(B46="",OFFSET(B46,-1,0,1,1)="",OR(OR(OFFSET(F46,-1,0,1)&lt;0,OFFSET(H46,-1,0,1)&lt;0),OFFSET(P46,-1,0,1,1)&lt;&gt;"")),OFFSET(E46,-2,0,1,1),IFERROR(VLOOKUP(【研】入力シート➁!B46,テーブル1[[#All],[医薬品名]:[単位2]],COLUMN(テーブル1[[#Headers],[単位2]])-3,0),"")))</f>
        <v/>
      </c>
      <c r="F46" s="66"/>
      <c r="G46" s="62" t="str">
        <f t="shared" ca="1" si="0"/>
        <v/>
      </c>
      <c r="H46" s="69"/>
      <c r="I46" s="62" t="str">
        <f t="shared" ca="1" si="1"/>
        <v/>
      </c>
      <c r="J46" s="77"/>
      <c r="K46" s="62" t="str">
        <f t="shared" ca="1" si="2"/>
        <v/>
      </c>
      <c r="L46" s="78"/>
      <c r="M46" s="62" t="str">
        <f t="shared" ca="1" si="3"/>
        <v/>
      </c>
      <c r="N46" s="79"/>
      <c r="O46" s="81"/>
      <c r="P46" s="81"/>
      <c r="Q46" s="89"/>
      <c r="R46" s="90"/>
      <c r="S46" s="88" t="str">
        <f t="shared" ca="1" si="6"/>
        <v/>
      </c>
      <c r="V46" s="16">
        <f t="shared" si="4"/>
        <v>1</v>
      </c>
    </row>
    <row r="47" spans="1:22" ht="40" customHeight="1">
      <c r="A47" s="16">
        <f t="shared" ca="1" si="5"/>
        <v>41</v>
      </c>
      <c r="B47" s="64"/>
      <c r="C47" s="58" t="str">
        <f ca="1">IF(AND(B47="",OFFSET(B47,-1,0,1,1)&lt;&gt;""),OFFSET(C47,-1,0,1,1),IF(AND(B47="",OFFSET(B47,-1,0,1,1)="",OR(OFFSET(N47,-1,0,1)&lt;&gt;"",OFFSET(P47,-1,0,1,1)&lt;&gt;"")),OFFSET(C47,-2,0,1,1),IFERROR(VLOOKUP(【研】入力シート➁!B47,テーブル1[[#All],[医薬品名]:[単位2]],COLUMN(【研】入力シート➁!P43)-3,0),"")))</f>
        <v/>
      </c>
      <c r="D47" s="65"/>
      <c r="E47" s="60" t="str">
        <f ca="1">IF(AND(B47="",OFFSET(B47,-1,0,1,1)&lt;&gt;""),OFFSET(E47,-1,0,1,1),IF(AND(B47="",OFFSET(B47,-1,0,1,1)="",OR(OR(OFFSET(F47,-1,0,1)&lt;0,OFFSET(H47,-1,0,1)&lt;0),OFFSET(P47,-1,0,1,1)&lt;&gt;"")),OFFSET(E47,-2,0,1,1),IFERROR(VLOOKUP(【研】入力シート➁!B47,テーブル1[[#All],[医薬品名]:[単位2]],COLUMN(テーブル1[[#Headers],[単位2]])-3,0),"")))</f>
        <v/>
      </c>
      <c r="F47" s="66"/>
      <c r="G47" s="62" t="str">
        <f t="shared" ca="1" si="0"/>
        <v/>
      </c>
      <c r="H47" s="69"/>
      <c r="I47" s="62" t="str">
        <f t="shared" ca="1" si="1"/>
        <v/>
      </c>
      <c r="J47" s="77"/>
      <c r="K47" s="62" t="str">
        <f t="shared" ca="1" si="2"/>
        <v/>
      </c>
      <c r="L47" s="78"/>
      <c r="M47" s="62" t="str">
        <f t="shared" ca="1" si="3"/>
        <v/>
      </c>
      <c r="N47" s="79"/>
      <c r="O47" s="81"/>
      <c r="P47" s="81"/>
      <c r="Q47" s="89"/>
      <c r="R47" s="90"/>
      <c r="S47" s="88" t="str">
        <f t="shared" ca="1" si="6"/>
        <v/>
      </c>
      <c r="V47" s="16">
        <f t="shared" si="4"/>
        <v>1</v>
      </c>
    </row>
    <row r="48" spans="1:22" ht="40" customHeight="1">
      <c r="A48" s="16">
        <f t="shared" ca="1" si="5"/>
        <v>42</v>
      </c>
      <c r="B48" s="64"/>
      <c r="C48" s="58" t="str">
        <f ca="1">IF(AND(B48="",OFFSET(B48,-1,0,1,1)&lt;&gt;""),OFFSET(C48,-1,0,1,1),IF(AND(B48="",OFFSET(B48,-1,0,1,1)="",OR(OFFSET(N48,-1,0,1)&lt;&gt;"",OFFSET(P48,-1,0,1,1)&lt;&gt;"")),OFFSET(C48,-2,0,1,1),IFERROR(VLOOKUP(【研】入力シート➁!B48,テーブル1[[#All],[医薬品名]:[単位2]],COLUMN(【研】入力シート➁!P44)-3,0),"")))</f>
        <v/>
      </c>
      <c r="D48" s="65"/>
      <c r="E48" s="60" t="str">
        <f ca="1">IF(AND(B48="",OFFSET(B48,-1,0,1,1)&lt;&gt;""),OFFSET(E48,-1,0,1,1),IF(AND(B48="",OFFSET(B48,-1,0,1,1)="",OR(OR(OFFSET(F48,-1,0,1)&lt;0,OFFSET(H48,-1,0,1)&lt;0),OFFSET(P48,-1,0,1,1)&lt;&gt;"")),OFFSET(E48,-2,0,1,1),IFERROR(VLOOKUP(【研】入力シート➁!B48,テーブル1[[#All],[医薬品名]:[単位2]],COLUMN(テーブル1[[#Headers],[単位2]])-3,0),"")))</f>
        <v/>
      </c>
      <c r="F48" s="66"/>
      <c r="G48" s="62" t="str">
        <f t="shared" ca="1" si="0"/>
        <v/>
      </c>
      <c r="H48" s="69"/>
      <c r="I48" s="62" t="str">
        <f t="shared" ca="1" si="1"/>
        <v/>
      </c>
      <c r="J48" s="77"/>
      <c r="K48" s="62" t="str">
        <f t="shared" ca="1" si="2"/>
        <v/>
      </c>
      <c r="L48" s="78"/>
      <c r="M48" s="62" t="str">
        <f t="shared" ca="1" si="3"/>
        <v/>
      </c>
      <c r="N48" s="79"/>
      <c r="O48" s="81"/>
      <c r="P48" s="81"/>
      <c r="Q48" s="89"/>
      <c r="R48" s="90"/>
      <c r="S48" s="88" t="str">
        <f t="shared" ca="1" si="6"/>
        <v/>
      </c>
      <c r="V48" s="16">
        <f t="shared" si="4"/>
        <v>1</v>
      </c>
    </row>
    <row r="49" spans="1:22" ht="40" customHeight="1">
      <c r="A49" s="16">
        <f t="shared" ca="1" si="5"/>
        <v>43</v>
      </c>
      <c r="B49" s="64"/>
      <c r="C49" s="58" t="str">
        <f ca="1">IF(AND(B49="",OFFSET(B49,-1,0,1,1)&lt;&gt;""),OFFSET(C49,-1,0,1,1),IF(AND(B49="",OFFSET(B49,-1,0,1,1)="",OR(OFFSET(N49,-1,0,1)&lt;&gt;"",OFFSET(P49,-1,0,1,1)&lt;&gt;"")),OFFSET(C49,-2,0,1,1),IFERROR(VLOOKUP(【研】入力シート➁!B49,テーブル1[[#All],[医薬品名]:[単位2]],COLUMN(【研】入力シート➁!P45)-3,0),"")))</f>
        <v/>
      </c>
      <c r="D49" s="65"/>
      <c r="E49" s="60" t="str">
        <f ca="1">IF(AND(B49="",OFFSET(B49,-1,0,1,1)&lt;&gt;""),OFFSET(E49,-1,0,1,1),IF(AND(B49="",OFFSET(B49,-1,0,1,1)="",OR(OR(OFFSET(F49,-1,0,1)&lt;0,OFFSET(H49,-1,0,1)&lt;0),OFFSET(P49,-1,0,1,1)&lt;&gt;"")),OFFSET(E49,-2,0,1,1),IFERROR(VLOOKUP(【研】入力シート➁!B49,テーブル1[[#All],[医薬品名]:[単位2]],COLUMN(テーブル1[[#Headers],[単位2]])-3,0),"")))</f>
        <v/>
      </c>
      <c r="F49" s="66"/>
      <c r="G49" s="62" t="str">
        <f t="shared" ca="1" si="0"/>
        <v/>
      </c>
      <c r="H49" s="69"/>
      <c r="I49" s="62" t="str">
        <f t="shared" ca="1" si="1"/>
        <v/>
      </c>
      <c r="J49" s="77"/>
      <c r="K49" s="62" t="str">
        <f t="shared" ca="1" si="2"/>
        <v/>
      </c>
      <c r="L49" s="78"/>
      <c r="M49" s="62" t="str">
        <f t="shared" ca="1" si="3"/>
        <v/>
      </c>
      <c r="N49" s="79"/>
      <c r="O49" s="81"/>
      <c r="P49" s="81"/>
      <c r="Q49" s="89"/>
      <c r="R49" s="90"/>
      <c r="S49" s="88" t="str">
        <f t="shared" ca="1" si="6"/>
        <v/>
      </c>
      <c r="V49" s="16">
        <f t="shared" si="4"/>
        <v>1</v>
      </c>
    </row>
    <row r="50" spans="1:22" ht="40" customHeight="1">
      <c r="A50" s="16">
        <f t="shared" ca="1" si="5"/>
        <v>44</v>
      </c>
      <c r="B50" s="64"/>
      <c r="C50" s="58" t="str">
        <f ca="1">IF(AND(B50="",OFFSET(B50,-1,0,1,1)&lt;&gt;""),OFFSET(C50,-1,0,1,1),IF(AND(B50="",OFFSET(B50,-1,0,1,1)="",OR(OFFSET(N50,-1,0,1)&lt;&gt;"",OFFSET(P50,-1,0,1,1)&lt;&gt;"")),OFFSET(C50,-2,0,1,1),IFERROR(VLOOKUP(【研】入力シート➁!B50,テーブル1[[#All],[医薬品名]:[単位2]],COLUMN(【研】入力シート➁!P46)-3,0),"")))</f>
        <v/>
      </c>
      <c r="D50" s="65"/>
      <c r="E50" s="60" t="str">
        <f ca="1">IF(AND(B50="",OFFSET(B50,-1,0,1,1)&lt;&gt;""),OFFSET(E50,-1,0,1,1),IF(AND(B50="",OFFSET(B50,-1,0,1,1)="",OR(OR(OFFSET(F50,-1,0,1)&lt;0,OFFSET(H50,-1,0,1)&lt;0),OFFSET(P50,-1,0,1,1)&lt;&gt;"")),OFFSET(E50,-2,0,1,1),IFERROR(VLOOKUP(【研】入力シート➁!B50,テーブル1[[#All],[医薬品名]:[単位2]],COLUMN(テーブル1[[#Headers],[単位2]])-3,0),"")))</f>
        <v/>
      </c>
      <c r="F50" s="66"/>
      <c r="G50" s="62" t="str">
        <f t="shared" ca="1" si="0"/>
        <v/>
      </c>
      <c r="H50" s="69"/>
      <c r="I50" s="62" t="str">
        <f t="shared" ca="1" si="1"/>
        <v/>
      </c>
      <c r="J50" s="77"/>
      <c r="K50" s="62" t="str">
        <f t="shared" ca="1" si="2"/>
        <v/>
      </c>
      <c r="L50" s="78"/>
      <c r="M50" s="62" t="str">
        <f t="shared" ca="1" si="3"/>
        <v/>
      </c>
      <c r="N50" s="79"/>
      <c r="O50" s="81"/>
      <c r="P50" s="81"/>
      <c r="Q50" s="89"/>
      <c r="R50" s="90"/>
      <c r="S50" s="88" t="str">
        <f t="shared" ca="1" si="6"/>
        <v/>
      </c>
      <c r="V50" s="16">
        <f t="shared" si="4"/>
        <v>1</v>
      </c>
    </row>
    <row r="51" spans="1:22" ht="40" customHeight="1">
      <c r="A51" s="16">
        <f t="shared" ca="1" si="5"/>
        <v>45</v>
      </c>
      <c r="B51" s="64"/>
      <c r="C51" s="58" t="str">
        <f ca="1">IF(AND(B51="",OFFSET(B51,-1,0,1,1)&lt;&gt;""),OFFSET(C51,-1,0,1,1),IF(AND(B51="",OFFSET(B51,-1,0,1,1)="",OR(OFFSET(N51,-1,0,1)&lt;&gt;"",OFFSET(P51,-1,0,1,1)&lt;&gt;"")),OFFSET(C51,-2,0,1,1),IFERROR(VLOOKUP(【研】入力シート➁!B51,テーブル1[[#All],[医薬品名]:[単位2]],COLUMN(【研】入力シート➁!P47)-3,0),"")))</f>
        <v/>
      </c>
      <c r="D51" s="65"/>
      <c r="E51" s="60" t="str">
        <f ca="1">IF(AND(B51="",OFFSET(B51,-1,0,1,1)&lt;&gt;""),OFFSET(E51,-1,0,1,1),IF(AND(B51="",OFFSET(B51,-1,0,1,1)="",OR(OR(OFFSET(F51,-1,0,1)&lt;0,OFFSET(H51,-1,0,1)&lt;0),OFFSET(P51,-1,0,1,1)&lt;&gt;"")),OFFSET(E51,-2,0,1,1),IFERROR(VLOOKUP(【研】入力シート➁!B51,テーブル1[[#All],[医薬品名]:[単位2]],COLUMN(テーブル1[[#Headers],[単位2]])-3,0),"")))</f>
        <v/>
      </c>
      <c r="F51" s="66"/>
      <c r="G51" s="62" t="str">
        <f t="shared" ca="1" si="0"/>
        <v/>
      </c>
      <c r="H51" s="69"/>
      <c r="I51" s="62" t="str">
        <f t="shared" ca="1" si="1"/>
        <v/>
      </c>
      <c r="J51" s="77"/>
      <c r="K51" s="62" t="str">
        <f t="shared" ca="1" si="2"/>
        <v/>
      </c>
      <c r="L51" s="78"/>
      <c r="M51" s="62" t="str">
        <f t="shared" ca="1" si="3"/>
        <v/>
      </c>
      <c r="N51" s="79"/>
      <c r="O51" s="81"/>
      <c r="P51" s="81"/>
      <c r="Q51" s="89"/>
      <c r="R51" s="90"/>
      <c r="S51" s="88" t="str">
        <f t="shared" ca="1" si="6"/>
        <v/>
      </c>
      <c r="V51" s="16">
        <f t="shared" si="4"/>
        <v>1</v>
      </c>
    </row>
    <row r="52" spans="1:22" ht="40" customHeight="1">
      <c r="A52" s="16">
        <f t="shared" ca="1" si="5"/>
        <v>46</v>
      </c>
      <c r="B52" s="64"/>
      <c r="C52" s="58" t="str">
        <f ca="1">IF(AND(B52="",OFFSET(B52,-1,0,1,1)&lt;&gt;""),OFFSET(C52,-1,0,1,1),IF(AND(B52="",OFFSET(B52,-1,0,1,1)="",OR(OFFSET(N52,-1,0,1)&lt;&gt;"",OFFSET(P52,-1,0,1,1)&lt;&gt;"")),OFFSET(C52,-2,0,1,1),IFERROR(VLOOKUP(【研】入力シート➁!B52,テーブル1[[#All],[医薬品名]:[単位2]],COLUMN(【研】入力シート➁!P48)-3,0),"")))</f>
        <v/>
      </c>
      <c r="D52" s="65"/>
      <c r="E52" s="60" t="str">
        <f ca="1">IF(AND(B52="",OFFSET(B52,-1,0,1,1)&lt;&gt;""),OFFSET(E52,-1,0,1,1),IF(AND(B52="",OFFSET(B52,-1,0,1,1)="",OR(OR(OFFSET(F52,-1,0,1)&lt;0,OFFSET(H52,-1,0,1)&lt;0),OFFSET(P52,-1,0,1,1)&lt;&gt;"")),OFFSET(E52,-2,0,1,1),IFERROR(VLOOKUP(【研】入力シート➁!B52,テーブル1[[#All],[医薬品名]:[単位2]],COLUMN(テーブル1[[#Headers],[単位2]])-3,0),"")))</f>
        <v/>
      </c>
      <c r="F52" s="66"/>
      <c r="G52" s="62" t="str">
        <f t="shared" ca="1" si="0"/>
        <v/>
      </c>
      <c r="H52" s="69"/>
      <c r="I52" s="62" t="str">
        <f t="shared" ca="1" si="1"/>
        <v/>
      </c>
      <c r="J52" s="77"/>
      <c r="K52" s="62" t="str">
        <f t="shared" ca="1" si="2"/>
        <v/>
      </c>
      <c r="L52" s="78"/>
      <c r="M52" s="62" t="str">
        <f t="shared" ca="1" si="3"/>
        <v/>
      </c>
      <c r="N52" s="79"/>
      <c r="O52" s="81"/>
      <c r="P52" s="81"/>
      <c r="Q52" s="89"/>
      <c r="R52" s="90"/>
      <c r="S52" s="88" t="str">
        <f t="shared" ca="1" si="6"/>
        <v/>
      </c>
      <c r="V52" s="16">
        <f t="shared" si="4"/>
        <v>1</v>
      </c>
    </row>
    <row r="53" spans="1:22" ht="40" customHeight="1">
      <c r="A53" s="16">
        <f t="shared" ca="1" si="5"/>
        <v>47</v>
      </c>
      <c r="B53" s="64"/>
      <c r="C53" s="58" t="str">
        <f ca="1">IF(AND(B53="",OFFSET(B53,-1,0,1,1)&lt;&gt;""),OFFSET(C53,-1,0,1,1),IF(AND(B53="",OFFSET(B53,-1,0,1,1)="",OR(OFFSET(N53,-1,0,1)&lt;&gt;"",OFFSET(P53,-1,0,1,1)&lt;&gt;"")),OFFSET(C53,-2,0,1,1),IFERROR(VLOOKUP(【研】入力シート➁!B53,テーブル1[[#All],[医薬品名]:[単位2]],COLUMN(【研】入力シート➁!P49)-3,0),"")))</f>
        <v/>
      </c>
      <c r="D53" s="65"/>
      <c r="E53" s="60" t="str">
        <f ca="1">IF(AND(B53="",OFFSET(B53,-1,0,1,1)&lt;&gt;""),OFFSET(E53,-1,0,1,1),IF(AND(B53="",OFFSET(B53,-1,0,1,1)="",OR(OR(OFFSET(F53,-1,0,1)&lt;0,OFFSET(H53,-1,0,1)&lt;0),OFFSET(P53,-1,0,1,1)&lt;&gt;"")),OFFSET(E53,-2,0,1,1),IFERROR(VLOOKUP(【研】入力シート➁!B53,テーブル1[[#All],[医薬品名]:[単位2]],COLUMN(テーブル1[[#Headers],[単位2]])-3,0),"")))</f>
        <v/>
      </c>
      <c r="F53" s="66"/>
      <c r="G53" s="62" t="str">
        <f t="shared" ca="1" si="0"/>
        <v/>
      </c>
      <c r="H53" s="69"/>
      <c r="I53" s="62" t="str">
        <f t="shared" ca="1" si="1"/>
        <v/>
      </c>
      <c r="J53" s="77"/>
      <c r="K53" s="62" t="str">
        <f t="shared" ca="1" si="2"/>
        <v/>
      </c>
      <c r="L53" s="78"/>
      <c r="M53" s="62" t="str">
        <f t="shared" ca="1" si="3"/>
        <v/>
      </c>
      <c r="N53" s="79"/>
      <c r="O53" s="81"/>
      <c r="P53" s="81"/>
      <c r="Q53" s="89"/>
      <c r="R53" s="90"/>
      <c r="S53" s="88" t="str">
        <f t="shared" ca="1" si="6"/>
        <v/>
      </c>
      <c r="V53" s="16">
        <f t="shared" si="4"/>
        <v>1</v>
      </c>
    </row>
    <row r="54" spans="1:22" ht="40" customHeight="1">
      <c r="A54" s="16">
        <f t="shared" ca="1" si="5"/>
        <v>48</v>
      </c>
      <c r="B54" s="64"/>
      <c r="C54" s="58" t="str">
        <f ca="1">IF(AND(B54="",OFFSET(B54,-1,0,1,1)&lt;&gt;""),OFFSET(C54,-1,0,1,1),IF(AND(B54="",OFFSET(B54,-1,0,1,1)="",OR(OFFSET(N54,-1,0,1)&lt;&gt;"",OFFSET(P54,-1,0,1,1)&lt;&gt;"")),OFFSET(C54,-2,0,1,1),IFERROR(VLOOKUP(【研】入力シート➁!B54,テーブル1[[#All],[医薬品名]:[単位2]],COLUMN(【研】入力シート➁!P50)-3,0),"")))</f>
        <v/>
      </c>
      <c r="D54" s="65"/>
      <c r="E54" s="60" t="str">
        <f ca="1">IF(AND(B54="",OFFSET(B54,-1,0,1,1)&lt;&gt;""),OFFSET(E54,-1,0,1,1),IF(AND(B54="",OFFSET(B54,-1,0,1,1)="",OR(OR(OFFSET(F54,-1,0,1)&lt;0,OFFSET(H54,-1,0,1)&lt;0),OFFSET(P54,-1,0,1,1)&lt;&gt;"")),OFFSET(E54,-2,0,1,1),IFERROR(VLOOKUP(【研】入力シート➁!B54,テーブル1[[#All],[医薬品名]:[単位2]],COLUMN(テーブル1[[#Headers],[単位2]])-3,0),"")))</f>
        <v/>
      </c>
      <c r="F54" s="66"/>
      <c r="G54" s="62" t="str">
        <f t="shared" ca="1" si="0"/>
        <v/>
      </c>
      <c r="H54" s="69"/>
      <c r="I54" s="62" t="str">
        <f t="shared" ca="1" si="1"/>
        <v/>
      </c>
      <c r="J54" s="77"/>
      <c r="K54" s="62" t="str">
        <f t="shared" ca="1" si="2"/>
        <v/>
      </c>
      <c r="L54" s="78"/>
      <c r="M54" s="62" t="str">
        <f t="shared" ca="1" si="3"/>
        <v/>
      </c>
      <c r="N54" s="79"/>
      <c r="O54" s="81"/>
      <c r="P54" s="81"/>
      <c r="Q54" s="89"/>
      <c r="R54" s="90"/>
      <c r="S54" s="88" t="str">
        <f t="shared" ca="1" si="6"/>
        <v/>
      </c>
      <c r="V54" s="16">
        <f t="shared" si="4"/>
        <v>1</v>
      </c>
    </row>
    <row r="55" spans="1:22" ht="40" customHeight="1">
      <c r="A55" s="16">
        <f t="shared" ca="1" si="5"/>
        <v>49</v>
      </c>
      <c r="B55" s="64"/>
      <c r="C55" s="58" t="str">
        <f ca="1">IF(AND(B55="",OFFSET(B55,-1,0,1,1)&lt;&gt;""),OFFSET(C55,-1,0,1,1),IF(AND(B55="",OFFSET(B55,-1,0,1,1)="",OR(OFFSET(N55,-1,0,1)&lt;&gt;"",OFFSET(P55,-1,0,1,1)&lt;&gt;"")),OFFSET(C55,-2,0,1,1),IFERROR(VLOOKUP(【研】入力シート➁!B55,テーブル1[[#All],[医薬品名]:[単位2]],COLUMN(【研】入力シート➁!P51)-3,0),"")))</f>
        <v/>
      </c>
      <c r="D55" s="65"/>
      <c r="E55" s="60" t="str">
        <f ca="1">IF(AND(B55="",OFFSET(B55,-1,0,1,1)&lt;&gt;""),OFFSET(E55,-1,0,1,1),IF(AND(B55="",OFFSET(B55,-1,0,1,1)="",OR(OR(OFFSET(F55,-1,0,1)&lt;0,OFFSET(H55,-1,0,1)&lt;0),OFFSET(P55,-1,0,1,1)&lt;&gt;"")),OFFSET(E55,-2,0,1,1),IFERROR(VLOOKUP(【研】入力シート➁!B55,テーブル1[[#All],[医薬品名]:[単位2]],COLUMN(テーブル1[[#Headers],[単位2]])-3,0),"")))</f>
        <v/>
      </c>
      <c r="F55" s="66"/>
      <c r="G55" s="62" t="str">
        <f t="shared" ca="1" si="0"/>
        <v/>
      </c>
      <c r="H55" s="69"/>
      <c r="I55" s="62" t="str">
        <f t="shared" ca="1" si="1"/>
        <v/>
      </c>
      <c r="J55" s="77"/>
      <c r="K55" s="62" t="str">
        <f t="shared" ca="1" si="2"/>
        <v/>
      </c>
      <c r="L55" s="78"/>
      <c r="M55" s="62" t="str">
        <f t="shared" ca="1" si="3"/>
        <v/>
      </c>
      <c r="N55" s="79"/>
      <c r="O55" s="81"/>
      <c r="P55" s="81"/>
      <c r="Q55" s="89"/>
      <c r="R55" s="90"/>
      <c r="S55" s="88" t="str">
        <f t="shared" ca="1" si="6"/>
        <v/>
      </c>
      <c r="V55" s="16">
        <f t="shared" si="4"/>
        <v>1</v>
      </c>
    </row>
    <row r="56" spans="1:22" ht="40" customHeight="1">
      <c r="A56" s="16">
        <f t="shared" ca="1" si="5"/>
        <v>50</v>
      </c>
      <c r="B56" s="64"/>
      <c r="C56" s="58" t="str">
        <f ca="1">IF(AND(B56="",OFFSET(B56,-1,0,1,1)&lt;&gt;""),OFFSET(C56,-1,0,1,1),IF(AND(B56="",OFFSET(B56,-1,0,1,1)="",OR(OFFSET(N56,-1,0,1)&lt;&gt;"",OFFSET(P56,-1,0,1,1)&lt;&gt;"")),OFFSET(C56,-2,0,1,1),IFERROR(VLOOKUP(【研】入力シート➁!B56,テーブル1[[#All],[医薬品名]:[単位2]],COLUMN(【研】入力シート➁!P52)-3,0),"")))</f>
        <v/>
      </c>
      <c r="D56" s="65"/>
      <c r="E56" s="60" t="str">
        <f ca="1">IF(AND(B56="",OFFSET(B56,-1,0,1,1)&lt;&gt;""),OFFSET(E56,-1,0,1,1),IF(AND(B56="",OFFSET(B56,-1,0,1,1)="",OR(OR(OFFSET(F56,-1,0,1)&lt;0,OFFSET(H56,-1,0,1)&lt;0),OFFSET(P56,-1,0,1,1)&lt;&gt;"")),OFFSET(E56,-2,0,1,1),IFERROR(VLOOKUP(【研】入力シート➁!B56,テーブル1[[#All],[医薬品名]:[単位2]],COLUMN(テーブル1[[#Headers],[単位2]])-3,0),"")))</f>
        <v/>
      </c>
      <c r="F56" s="66"/>
      <c r="G56" s="62" t="str">
        <f t="shared" ca="1" si="0"/>
        <v/>
      </c>
      <c r="H56" s="69"/>
      <c r="I56" s="62" t="str">
        <f t="shared" ca="1" si="1"/>
        <v/>
      </c>
      <c r="J56" s="77"/>
      <c r="K56" s="62" t="str">
        <f t="shared" ca="1" si="2"/>
        <v/>
      </c>
      <c r="L56" s="78"/>
      <c r="M56" s="62" t="str">
        <f t="shared" ca="1" si="3"/>
        <v/>
      </c>
      <c r="N56" s="79"/>
      <c r="O56" s="81"/>
      <c r="P56" s="81"/>
      <c r="Q56" s="89"/>
      <c r="R56" s="90"/>
      <c r="S56" s="88" t="str">
        <f t="shared" ca="1" si="6"/>
        <v/>
      </c>
      <c r="V56" s="16">
        <f t="shared" si="4"/>
        <v>1</v>
      </c>
    </row>
    <row r="57" spans="1:22" ht="40" customHeight="1">
      <c r="A57" s="16">
        <f t="shared" ca="1" si="5"/>
        <v>51</v>
      </c>
      <c r="B57" s="64"/>
      <c r="C57" s="58" t="str">
        <f ca="1">IF(AND(B57="",OFFSET(B57,-1,0,1,1)&lt;&gt;""),OFFSET(C57,-1,0,1,1),IF(AND(B57="",OFFSET(B57,-1,0,1,1)="",OR(OFFSET(N57,-1,0,1)&lt;&gt;"",OFFSET(P57,-1,0,1,1)&lt;&gt;"")),OFFSET(C57,-2,0,1,1),IFERROR(VLOOKUP(【研】入力シート➁!B57,テーブル1[[#All],[医薬品名]:[単位2]],COLUMN(【研】入力シート➁!P53)-3,0),"")))</f>
        <v/>
      </c>
      <c r="D57" s="65"/>
      <c r="E57" s="60" t="str">
        <f ca="1">IF(AND(B57="",OFFSET(B57,-1,0,1,1)&lt;&gt;""),OFFSET(E57,-1,0,1,1),IF(AND(B57="",OFFSET(B57,-1,0,1,1)="",OR(OR(OFFSET(F57,-1,0,1)&lt;0,OFFSET(H57,-1,0,1)&lt;0),OFFSET(P57,-1,0,1,1)&lt;&gt;"")),OFFSET(E57,-2,0,1,1),IFERROR(VLOOKUP(【研】入力シート➁!B57,テーブル1[[#All],[医薬品名]:[単位2]],COLUMN(テーブル1[[#Headers],[単位2]])-3,0),"")))</f>
        <v/>
      </c>
      <c r="F57" s="66"/>
      <c r="G57" s="62" t="str">
        <f t="shared" ca="1" si="0"/>
        <v/>
      </c>
      <c r="H57" s="69"/>
      <c r="I57" s="62" t="str">
        <f t="shared" ca="1" si="1"/>
        <v/>
      </c>
      <c r="J57" s="77"/>
      <c r="K57" s="62" t="str">
        <f t="shared" ca="1" si="2"/>
        <v/>
      </c>
      <c r="L57" s="78"/>
      <c r="M57" s="62" t="str">
        <f t="shared" ca="1" si="3"/>
        <v/>
      </c>
      <c r="N57" s="79"/>
      <c r="O57" s="81"/>
      <c r="P57" s="81"/>
      <c r="Q57" s="89"/>
      <c r="R57" s="90"/>
      <c r="S57" s="88" t="str">
        <f t="shared" ca="1" si="6"/>
        <v/>
      </c>
      <c r="V57" s="16">
        <f t="shared" si="4"/>
        <v>1</v>
      </c>
    </row>
    <row r="58" spans="1:22" ht="40" customHeight="1">
      <c r="A58" s="16">
        <f t="shared" ca="1" si="5"/>
        <v>52</v>
      </c>
      <c r="B58" s="64"/>
      <c r="C58" s="58" t="str">
        <f ca="1">IF(AND(B58="",OFFSET(B58,-1,0,1,1)&lt;&gt;""),OFFSET(C58,-1,0,1,1),IF(AND(B58="",OFFSET(B58,-1,0,1,1)="",OR(OFFSET(N58,-1,0,1)&lt;&gt;"",OFFSET(P58,-1,0,1,1)&lt;&gt;"")),OFFSET(C58,-2,0,1,1),IFERROR(VLOOKUP(【研】入力シート➁!B58,テーブル1[[#All],[医薬品名]:[単位2]],COLUMN(【研】入力シート➁!P54)-3,0),"")))</f>
        <v/>
      </c>
      <c r="D58" s="65"/>
      <c r="E58" s="60" t="str">
        <f ca="1">IF(AND(B58="",OFFSET(B58,-1,0,1,1)&lt;&gt;""),OFFSET(E58,-1,0,1,1),IF(AND(B58="",OFFSET(B58,-1,0,1,1)="",OR(OR(OFFSET(F58,-1,0,1)&lt;0,OFFSET(H58,-1,0,1)&lt;0),OFFSET(P58,-1,0,1,1)&lt;&gt;"")),OFFSET(E58,-2,0,1,1),IFERROR(VLOOKUP(【研】入力シート➁!B58,テーブル1[[#All],[医薬品名]:[単位2]],COLUMN(テーブル1[[#Headers],[単位2]])-3,0),"")))</f>
        <v/>
      </c>
      <c r="F58" s="66"/>
      <c r="G58" s="62" t="str">
        <f t="shared" ca="1" si="0"/>
        <v/>
      </c>
      <c r="H58" s="69"/>
      <c r="I58" s="62" t="str">
        <f t="shared" ca="1" si="1"/>
        <v/>
      </c>
      <c r="J58" s="77"/>
      <c r="K58" s="62" t="str">
        <f t="shared" ca="1" si="2"/>
        <v/>
      </c>
      <c r="L58" s="78"/>
      <c r="M58" s="62" t="str">
        <f t="shared" ca="1" si="3"/>
        <v/>
      </c>
      <c r="N58" s="79"/>
      <c r="O58" s="81"/>
      <c r="P58" s="81"/>
      <c r="Q58" s="89"/>
      <c r="R58" s="90"/>
      <c r="S58" s="88" t="str">
        <f t="shared" ca="1" si="6"/>
        <v/>
      </c>
      <c r="V58" s="16">
        <f t="shared" si="4"/>
        <v>1</v>
      </c>
    </row>
    <row r="59" spans="1:22" ht="40" customHeight="1">
      <c r="A59" s="16">
        <f t="shared" ca="1" si="5"/>
        <v>53</v>
      </c>
      <c r="B59" s="64"/>
      <c r="C59" s="58" t="str">
        <f ca="1">IF(AND(B59="",OFFSET(B59,-1,0,1,1)&lt;&gt;""),OFFSET(C59,-1,0,1,1),IF(AND(B59="",OFFSET(B59,-1,0,1,1)="",OR(OFFSET(N59,-1,0,1)&lt;&gt;"",OFFSET(P59,-1,0,1,1)&lt;&gt;"")),OFFSET(C59,-2,0,1,1),IFERROR(VLOOKUP(【研】入力シート➁!B59,テーブル1[[#All],[医薬品名]:[単位2]],COLUMN(【研】入力シート➁!P55)-3,0),"")))</f>
        <v/>
      </c>
      <c r="D59" s="65"/>
      <c r="E59" s="60" t="str">
        <f ca="1">IF(AND(B59="",OFFSET(B59,-1,0,1,1)&lt;&gt;""),OFFSET(E59,-1,0,1,1),IF(AND(B59="",OFFSET(B59,-1,0,1,1)="",OR(OR(OFFSET(F59,-1,0,1)&lt;0,OFFSET(H59,-1,0,1)&lt;0),OFFSET(P59,-1,0,1,1)&lt;&gt;"")),OFFSET(E59,-2,0,1,1),IFERROR(VLOOKUP(【研】入力シート➁!B59,テーブル1[[#All],[医薬品名]:[単位2]],COLUMN(テーブル1[[#Headers],[単位2]])-3,0),"")))</f>
        <v/>
      </c>
      <c r="F59" s="66"/>
      <c r="G59" s="62" t="str">
        <f t="shared" ca="1" si="0"/>
        <v/>
      </c>
      <c r="H59" s="69"/>
      <c r="I59" s="62" t="str">
        <f t="shared" ca="1" si="1"/>
        <v/>
      </c>
      <c r="J59" s="77"/>
      <c r="K59" s="62" t="str">
        <f t="shared" ca="1" si="2"/>
        <v/>
      </c>
      <c r="L59" s="78"/>
      <c r="M59" s="62" t="str">
        <f t="shared" ca="1" si="3"/>
        <v/>
      </c>
      <c r="N59" s="79"/>
      <c r="O59" s="81"/>
      <c r="P59" s="81"/>
      <c r="Q59" s="89"/>
      <c r="R59" s="90"/>
      <c r="S59" s="88" t="str">
        <f t="shared" ca="1" si="6"/>
        <v/>
      </c>
      <c r="V59" s="16">
        <f t="shared" si="4"/>
        <v>1</v>
      </c>
    </row>
    <row r="60" spans="1:22" ht="40" customHeight="1">
      <c r="A60" s="16">
        <f t="shared" ca="1" si="5"/>
        <v>54</v>
      </c>
      <c r="B60" s="64"/>
      <c r="C60" s="58" t="str">
        <f ca="1">IF(AND(B60="",OFFSET(B60,-1,0,1,1)&lt;&gt;""),OFFSET(C60,-1,0,1,1),IF(AND(B60="",OFFSET(B60,-1,0,1,1)="",OR(OFFSET(N60,-1,0,1)&lt;&gt;"",OFFSET(P60,-1,0,1,1)&lt;&gt;"")),OFFSET(C60,-2,0,1,1),IFERROR(VLOOKUP(【研】入力シート➁!B60,テーブル1[[#All],[医薬品名]:[単位2]],COLUMN(【研】入力シート➁!P56)-3,0),"")))</f>
        <v/>
      </c>
      <c r="D60" s="65"/>
      <c r="E60" s="60" t="str">
        <f ca="1">IF(AND(B60="",OFFSET(B60,-1,0,1,1)&lt;&gt;""),OFFSET(E60,-1,0,1,1),IF(AND(B60="",OFFSET(B60,-1,0,1,1)="",OR(OR(OFFSET(F60,-1,0,1)&lt;0,OFFSET(H60,-1,0,1)&lt;0),OFFSET(P60,-1,0,1,1)&lt;&gt;"")),OFFSET(E60,-2,0,1,1),IFERROR(VLOOKUP(【研】入力シート➁!B60,テーブル1[[#All],[医薬品名]:[単位2]],COLUMN(テーブル1[[#Headers],[単位2]])-3,0),"")))</f>
        <v/>
      </c>
      <c r="F60" s="66"/>
      <c r="G60" s="62" t="str">
        <f t="shared" ca="1" si="0"/>
        <v/>
      </c>
      <c r="H60" s="69"/>
      <c r="I60" s="62" t="str">
        <f t="shared" ca="1" si="1"/>
        <v/>
      </c>
      <c r="J60" s="77"/>
      <c r="K60" s="62" t="str">
        <f t="shared" ca="1" si="2"/>
        <v/>
      </c>
      <c r="L60" s="78"/>
      <c r="M60" s="62" t="str">
        <f t="shared" ca="1" si="3"/>
        <v/>
      </c>
      <c r="N60" s="79"/>
      <c r="O60" s="81"/>
      <c r="P60" s="81"/>
      <c r="Q60" s="89"/>
      <c r="R60" s="90"/>
      <c r="S60" s="88" t="str">
        <f t="shared" ca="1" si="6"/>
        <v/>
      </c>
      <c r="V60" s="16">
        <f t="shared" si="4"/>
        <v>1</v>
      </c>
    </row>
    <row r="61" spans="1:22" ht="40" customHeight="1">
      <c r="A61" s="16">
        <f t="shared" ca="1" si="5"/>
        <v>55</v>
      </c>
      <c r="B61" s="64"/>
      <c r="C61" s="58" t="str">
        <f ca="1">IF(AND(B61="",OFFSET(B61,-1,0,1,1)&lt;&gt;""),OFFSET(C61,-1,0,1,1),IF(AND(B61="",OFFSET(B61,-1,0,1,1)="",OR(OFFSET(N61,-1,0,1)&lt;&gt;"",OFFSET(P61,-1,0,1,1)&lt;&gt;"")),OFFSET(C61,-2,0,1,1),IFERROR(VLOOKUP(【研】入力シート➁!B61,テーブル1[[#All],[医薬品名]:[単位2]],COLUMN(【研】入力シート➁!P57)-3,0),"")))</f>
        <v/>
      </c>
      <c r="D61" s="65"/>
      <c r="E61" s="60" t="str">
        <f ca="1">IF(AND(B61="",OFFSET(B61,-1,0,1,1)&lt;&gt;""),OFFSET(E61,-1,0,1,1),IF(AND(B61="",OFFSET(B61,-1,0,1,1)="",OR(OR(OFFSET(F61,-1,0,1)&lt;0,OFFSET(H61,-1,0,1)&lt;0),OFFSET(P61,-1,0,1,1)&lt;&gt;"")),OFFSET(E61,-2,0,1,1),IFERROR(VLOOKUP(【研】入力シート➁!B61,テーブル1[[#All],[医薬品名]:[単位2]],COLUMN(テーブル1[[#Headers],[単位2]])-3,0),"")))</f>
        <v/>
      </c>
      <c r="F61" s="66"/>
      <c r="G61" s="62" t="str">
        <f t="shared" ca="1" si="0"/>
        <v/>
      </c>
      <c r="H61" s="69"/>
      <c r="I61" s="62" t="str">
        <f t="shared" ca="1" si="1"/>
        <v/>
      </c>
      <c r="J61" s="77"/>
      <c r="K61" s="62" t="str">
        <f t="shared" ca="1" si="2"/>
        <v/>
      </c>
      <c r="L61" s="78"/>
      <c r="M61" s="62" t="str">
        <f t="shared" ca="1" si="3"/>
        <v/>
      </c>
      <c r="N61" s="79"/>
      <c r="O61" s="81"/>
      <c r="P61" s="81"/>
      <c r="Q61" s="89"/>
      <c r="R61" s="90"/>
      <c r="S61" s="88" t="str">
        <f t="shared" ca="1" si="6"/>
        <v/>
      </c>
      <c r="V61" s="16">
        <f t="shared" si="4"/>
        <v>1</v>
      </c>
    </row>
    <row r="62" spans="1:22" ht="40" customHeight="1">
      <c r="A62" s="16">
        <f t="shared" ca="1" si="5"/>
        <v>56</v>
      </c>
      <c r="B62" s="64"/>
      <c r="C62" s="58" t="str">
        <f ca="1">IF(AND(B62="",OFFSET(B62,-1,0,1,1)&lt;&gt;""),OFFSET(C62,-1,0,1,1),IF(AND(B62="",OFFSET(B62,-1,0,1,1)="",OR(OFFSET(N62,-1,0,1)&lt;&gt;"",OFFSET(P62,-1,0,1,1)&lt;&gt;"")),OFFSET(C62,-2,0,1,1),IFERROR(VLOOKUP(【研】入力シート➁!B62,テーブル1[[#All],[医薬品名]:[単位2]],COLUMN(【研】入力シート➁!P58)-3,0),"")))</f>
        <v/>
      </c>
      <c r="D62" s="65"/>
      <c r="E62" s="60" t="str">
        <f ca="1">IF(AND(B62="",OFFSET(B62,-1,0,1,1)&lt;&gt;""),OFFSET(E62,-1,0,1,1),IF(AND(B62="",OFFSET(B62,-1,0,1,1)="",OR(OR(OFFSET(F62,-1,0,1)&lt;0,OFFSET(H62,-1,0,1)&lt;0),OFFSET(P62,-1,0,1,1)&lt;&gt;"")),OFFSET(E62,-2,0,1,1),IFERROR(VLOOKUP(【研】入力シート➁!B62,テーブル1[[#All],[医薬品名]:[単位2]],COLUMN(テーブル1[[#Headers],[単位2]])-3,0),"")))</f>
        <v/>
      </c>
      <c r="F62" s="66"/>
      <c r="G62" s="62" t="str">
        <f t="shared" ca="1" si="0"/>
        <v/>
      </c>
      <c r="H62" s="69"/>
      <c r="I62" s="62" t="str">
        <f t="shared" ca="1" si="1"/>
        <v/>
      </c>
      <c r="J62" s="77"/>
      <c r="K62" s="62" t="str">
        <f t="shared" ca="1" si="2"/>
        <v/>
      </c>
      <c r="L62" s="78"/>
      <c r="M62" s="62" t="str">
        <f t="shared" ca="1" si="3"/>
        <v/>
      </c>
      <c r="N62" s="79"/>
      <c r="O62" s="81"/>
      <c r="P62" s="81"/>
      <c r="Q62" s="89"/>
      <c r="R62" s="90"/>
      <c r="S62" s="88" t="str">
        <f t="shared" ca="1" si="6"/>
        <v/>
      </c>
      <c r="V62" s="16">
        <f t="shared" si="4"/>
        <v>1</v>
      </c>
    </row>
    <row r="63" spans="1:22" ht="40" customHeight="1">
      <c r="A63" s="16">
        <f t="shared" ca="1" si="5"/>
        <v>57</v>
      </c>
      <c r="B63" s="64"/>
      <c r="C63" s="58" t="str">
        <f ca="1">IF(AND(B63="",OFFSET(B63,-1,0,1,1)&lt;&gt;""),OFFSET(C63,-1,0,1,1),IF(AND(B63="",OFFSET(B63,-1,0,1,1)="",OR(OFFSET(N63,-1,0,1)&lt;&gt;"",OFFSET(P63,-1,0,1,1)&lt;&gt;"")),OFFSET(C63,-2,0,1,1),IFERROR(VLOOKUP(【研】入力シート➁!B63,テーブル1[[#All],[医薬品名]:[単位2]],COLUMN(【研】入力シート➁!P59)-3,0),"")))</f>
        <v/>
      </c>
      <c r="D63" s="65"/>
      <c r="E63" s="60" t="str">
        <f ca="1">IF(AND(B63="",OFFSET(B63,-1,0,1,1)&lt;&gt;""),OFFSET(E63,-1,0,1,1),IF(AND(B63="",OFFSET(B63,-1,0,1,1)="",OR(OR(OFFSET(F63,-1,0,1)&lt;0,OFFSET(H63,-1,0,1)&lt;0),OFFSET(P63,-1,0,1,1)&lt;&gt;"")),OFFSET(E63,-2,0,1,1),IFERROR(VLOOKUP(【研】入力シート➁!B63,テーブル1[[#All],[医薬品名]:[単位2]],COLUMN(テーブル1[[#Headers],[単位2]])-3,0),"")))</f>
        <v/>
      </c>
      <c r="F63" s="66"/>
      <c r="G63" s="62" t="str">
        <f t="shared" ca="1" si="0"/>
        <v/>
      </c>
      <c r="H63" s="69"/>
      <c r="I63" s="62" t="str">
        <f t="shared" ca="1" si="1"/>
        <v/>
      </c>
      <c r="J63" s="77"/>
      <c r="K63" s="62" t="str">
        <f t="shared" ca="1" si="2"/>
        <v/>
      </c>
      <c r="L63" s="78"/>
      <c r="M63" s="62" t="str">
        <f t="shared" ca="1" si="3"/>
        <v/>
      </c>
      <c r="N63" s="79"/>
      <c r="O63" s="81"/>
      <c r="P63" s="81"/>
      <c r="Q63" s="89"/>
      <c r="R63" s="90"/>
      <c r="S63" s="88" t="str">
        <f t="shared" ca="1" si="6"/>
        <v/>
      </c>
      <c r="V63" s="16">
        <f t="shared" si="4"/>
        <v>1</v>
      </c>
    </row>
    <row r="64" spans="1:22" ht="40" customHeight="1">
      <c r="A64" s="16">
        <f t="shared" ca="1" si="5"/>
        <v>58</v>
      </c>
      <c r="B64" s="64"/>
      <c r="C64" s="58" t="str">
        <f ca="1">IF(AND(B64="",OFFSET(B64,-1,0,1,1)&lt;&gt;""),OFFSET(C64,-1,0,1,1),IF(AND(B64="",OFFSET(B64,-1,0,1,1)="",OR(OFFSET(N64,-1,0,1)&lt;&gt;"",OFFSET(P64,-1,0,1,1)&lt;&gt;"")),OFFSET(C64,-2,0,1,1),IFERROR(VLOOKUP(【研】入力シート➁!B64,テーブル1[[#All],[医薬品名]:[単位2]],COLUMN(【研】入力シート➁!P60)-3,0),"")))</f>
        <v/>
      </c>
      <c r="D64" s="65"/>
      <c r="E64" s="60" t="str">
        <f ca="1">IF(AND(B64="",OFFSET(B64,-1,0,1,1)&lt;&gt;""),OFFSET(E64,-1,0,1,1),IF(AND(B64="",OFFSET(B64,-1,0,1,1)="",OR(OR(OFFSET(F64,-1,0,1)&lt;0,OFFSET(H64,-1,0,1)&lt;0),OFFSET(P64,-1,0,1,1)&lt;&gt;"")),OFFSET(E64,-2,0,1,1),IFERROR(VLOOKUP(【研】入力シート➁!B64,テーブル1[[#All],[医薬品名]:[単位2]],COLUMN(テーブル1[[#Headers],[単位2]])-3,0),"")))</f>
        <v/>
      </c>
      <c r="F64" s="66"/>
      <c r="G64" s="62" t="str">
        <f t="shared" ca="1" si="0"/>
        <v/>
      </c>
      <c r="H64" s="69"/>
      <c r="I64" s="62" t="str">
        <f t="shared" ca="1" si="1"/>
        <v/>
      </c>
      <c r="J64" s="77"/>
      <c r="K64" s="62" t="str">
        <f t="shared" ca="1" si="2"/>
        <v/>
      </c>
      <c r="L64" s="78"/>
      <c r="M64" s="62" t="str">
        <f t="shared" ca="1" si="3"/>
        <v/>
      </c>
      <c r="N64" s="79"/>
      <c r="O64" s="81"/>
      <c r="P64" s="81"/>
      <c r="Q64" s="89"/>
      <c r="R64" s="90"/>
      <c r="S64" s="88" t="str">
        <f t="shared" ca="1" si="6"/>
        <v/>
      </c>
      <c r="V64" s="16">
        <f t="shared" si="4"/>
        <v>1</v>
      </c>
    </row>
    <row r="65" spans="1:22" ht="40" customHeight="1">
      <c r="A65" s="16">
        <f t="shared" ca="1" si="5"/>
        <v>59</v>
      </c>
      <c r="B65" s="64"/>
      <c r="C65" s="58" t="str">
        <f ca="1">IF(AND(B65="",OFFSET(B65,-1,0,1,1)&lt;&gt;""),OFFSET(C65,-1,0,1,1),IF(AND(B65="",OFFSET(B65,-1,0,1,1)="",OR(OFFSET(N65,-1,0,1)&lt;&gt;"",OFFSET(P65,-1,0,1,1)&lt;&gt;"")),OFFSET(C65,-2,0,1,1),IFERROR(VLOOKUP(【研】入力シート➁!B65,テーブル1[[#All],[医薬品名]:[単位2]],COLUMN(【研】入力シート➁!P61)-3,0),"")))</f>
        <v/>
      </c>
      <c r="D65" s="65"/>
      <c r="E65" s="60" t="str">
        <f ca="1">IF(AND(B65="",OFFSET(B65,-1,0,1,1)&lt;&gt;""),OFFSET(E65,-1,0,1,1),IF(AND(B65="",OFFSET(B65,-1,0,1,1)="",OR(OR(OFFSET(F65,-1,0,1)&lt;0,OFFSET(H65,-1,0,1)&lt;0),OFFSET(P65,-1,0,1,1)&lt;&gt;"")),OFFSET(E65,-2,0,1,1),IFERROR(VLOOKUP(【研】入力シート➁!B65,テーブル1[[#All],[医薬品名]:[単位2]],COLUMN(テーブル1[[#Headers],[単位2]])-3,0),"")))</f>
        <v/>
      </c>
      <c r="F65" s="66"/>
      <c r="G65" s="62" t="str">
        <f t="shared" ca="1" si="0"/>
        <v/>
      </c>
      <c r="H65" s="69"/>
      <c r="I65" s="62" t="str">
        <f t="shared" ca="1" si="1"/>
        <v/>
      </c>
      <c r="J65" s="77"/>
      <c r="K65" s="62" t="str">
        <f t="shared" ca="1" si="2"/>
        <v/>
      </c>
      <c r="L65" s="78"/>
      <c r="M65" s="62" t="str">
        <f t="shared" ca="1" si="3"/>
        <v/>
      </c>
      <c r="N65" s="79"/>
      <c r="O65" s="81"/>
      <c r="P65" s="81"/>
      <c r="Q65" s="89"/>
      <c r="R65" s="90"/>
      <c r="S65" s="88" t="str">
        <f t="shared" ca="1" si="6"/>
        <v/>
      </c>
      <c r="V65" s="16">
        <f t="shared" si="4"/>
        <v>1</v>
      </c>
    </row>
    <row r="66" spans="1:22" ht="40" customHeight="1">
      <c r="A66" s="16">
        <f t="shared" ca="1" si="5"/>
        <v>60</v>
      </c>
      <c r="B66" s="64"/>
      <c r="C66" s="58" t="str">
        <f ca="1">IF(AND(B66="",OFFSET(B66,-1,0,1,1)&lt;&gt;""),OFFSET(C66,-1,0,1,1),IF(AND(B66="",OFFSET(B66,-1,0,1,1)="",OR(OFFSET(N66,-1,0,1)&lt;&gt;"",OFFSET(P66,-1,0,1,1)&lt;&gt;"")),OFFSET(C66,-2,0,1,1),IFERROR(VLOOKUP(【研】入力シート➁!B66,テーブル1[[#All],[医薬品名]:[単位2]],COLUMN(【研】入力シート➁!P62)-3,0),"")))</f>
        <v/>
      </c>
      <c r="D66" s="65"/>
      <c r="E66" s="60" t="str">
        <f ca="1">IF(AND(B66="",OFFSET(B66,-1,0,1,1)&lt;&gt;""),OFFSET(E66,-1,0,1,1),IF(AND(B66="",OFFSET(B66,-1,0,1,1)="",OR(OR(OFFSET(F66,-1,0,1)&lt;0,OFFSET(H66,-1,0,1)&lt;0),OFFSET(P66,-1,0,1,1)&lt;&gt;"")),OFFSET(E66,-2,0,1,1),IFERROR(VLOOKUP(【研】入力シート➁!B66,テーブル1[[#All],[医薬品名]:[単位2]],COLUMN(テーブル1[[#Headers],[単位2]])-3,0),"")))</f>
        <v/>
      </c>
      <c r="F66" s="66"/>
      <c r="G66" s="62" t="str">
        <f t="shared" ca="1" si="0"/>
        <v/>
      </c>
      <c r="H66" s="69"/>
      <c r="I66" s="62" t="str">
        <f t="shared" ca="1" si="1"/>
        <v/>
      </c>
      <c r="J66" s="77"/>
      <c r="K66" s="62" t="str">
        <f t="shared" ca="1" si="2"/>
        <v/>
      </c>
      <c r="L66" s="78"/>
      <c r="M66" s="62" t="str">
        <f t="shared" ca="1" si="3"/>
        <v/>
      </c>
      <c r="N66" s="79"/>
      <c r="O66" s="81"/>
      <c r="P66" s="81"/>
      <c r="Q66" s="89"/>
      <c r="R66" s="90"/>
      <c r="S66" s="88" t="str">
        <f t="shared" ca="1" si="6"/>
        <v/>
      </c>
      <c r="V66" s="16">
        <f t="shared" si="4"/>
        <v>1</v>
      </c>
    </row>
    <row r="67" spans="1:22" ht="40" customHeight="1">
      <c r="A67" s="16">
        <f t="shared" ca="1" si="5"/>
        <v>61</v>
      </c>
      <c r="B67" s="64"/>
      <c r="C67" s="58" t="str">
        <f ca="1">IF(AND(B67="",OFFSET(B67,-1,0,1,1)&lt;&gt;""),OFFSET(C67,-1,0,1,1),IF(AND(B67="",OFFSET(B67,-1,0,1,1)="",OR(OFFSET(N67,-1,0,1)&lt;&gt;"",OFFSET(P67,-1,0,1,1)&lt;&gt;"")),OFFSET(C67,-2,0,1,1),IFERROR(VLOOKUP(【研】入力シート➁!B67,テーブル1[[#All],[医薬品名]:[単位2]],COLUMN(【研】入力シート➁!P63)-3,0),"")))</f>
        <v/>
      </c>
      <c r="D67" s="65"/>
      <c r="E67" s="60" t="str">
        <f ca="1">IF(AND(B67="",OFFSET(B67,-1,0,1,1)&lt;&gt;""),OFFSET(E67,-1,0,1,1),IF(AND(B67="",OFFSET(B67,-1,0,1,1)="",OR(OR(OFFSET(F67,-1,0,1)&lt;0,OFFSET(H67,-1,0,1)&lt;0),OFFSET(P67,-1,0,1,1)&lt;&gt;"")),OFFSET(E67,-2,0,1,1),IFERROR(VLOOKUP(【研】入力シート➁!B67,テーブル1[[#All],[医薬品名]:[単位2]],COLUMN(テーブル1[[#Headers],[単位2]])-3,0),"")))</f>
        <v/>
      </c>
      <c r="F67" s="66"/>
      <c r="G67" s="62" t="str">
        <f t="shared" ca="1" si="0"/>
        <v/>
      </c>
      <c r="H67" s="69"/>
      <c r="I67" s="62" t="str">
        <f t="shared" ca="1" si="1"/>
        <v/>
      </c>
      <c r="J67" s="77"/>
      <c r="K67" s="62" t="str">
        <f t="shared" ca="1" si="2"/>
        <v/>
      </c>
      <c r="L67" s="78"/>
      <c r="M67" s="62" t="str">
        <f t="shared" ca="1" si="3"/>
        <v/>
      </c>
      <c r="N67" s="79"/>
      <c r="O67" s="81"/>
      <c r="P67" s="81"/>
      <c r="Q67" s="89"/>
      <c r="R67" s="90"/>
      <c r="S67" s="88" t="str">
        <f t="shared" ca="1" si="6"/>
        <v/>
      </c>
      <c r="V67" s="16">
        <f t="shared" si="4"/>
        <v>1</v>
      </c>
    </row>
    <row r="68" spans="1:22" ht="40" customHeight="1">
      <c r="A68" s="16">
        <f t="shared" ca="1" si="5"/>
        <v>62</v>
      </c>
      <c r="B68" s="64"/>
      <c r="C68" s="58" t="str">
        <f ca="1">IF(AND(B68="",OFFSET(B68,-1,0,1,1)&lt;&gt;""),OFFSET(C68,-1,0,1,1),IF(AND(B68="",OFFSET(B68,-1,0,1,1)="",OR(OFFSET(N68,-1,0,1)&lt;&gt;"",OFFSET(P68,-1,0,1,1)&lt;&gt;"")),OFFSET(C68,-2,0,1,1),IFERROR(VLOOKUP(【研】入力シート➁!B68,テーブル1[[#All],[医薬品名]:[単位2]],COLUMN(【研】入力シート➁!P64)-3,0),"")))</f>
        <v/>
      </c>
      <c r="D68" s="65"/>
      <c r="E68" s="60" t="str">
        <f ca="1">IF(AND(B68="",OFFSET(B68,-1,0,1,1)&lt;&gt;""),OFFSET(E68,-1,0,1,1),IF(AND(B68="",OFFSET(B68,-1,0,1,1)="",OR(OR(OFFSET(F68,-1,0,1)&lt;0,OFFSET(H68,-1,0,1)&lt;0),OFFSET(P68,-1,0,1,1)&lt;&gt;"")),OFFSET(E68,-2,0,1,1),IFERROR(VLOOKUP(【研】入力シート➁!B68,テーブル1[[#All],[医薬品名]:[単位2]],COLUMN(テーブル1[[#Headers],[単位2]])-3,0),"")))</f>
        <v/>
      </c>
      <c r="F68" s="66"/>
      <c r="G68" s="62" t="str">
        <f t="shared" ca="1" si="0"/>
        <v/>
      </c>
      <c r="H68" s="69"/>
      <c r="I68" s="62" t="str">
        <f t="shared" ca="1" si="1"/>
        <v/>
      </c>
      <c r="J68" s="77"/>
      <c r="K68" s="62" t="str">
        <f t="shared" ca="1" si="2"/>
        <v/>
      </c>
      <c r="L68" s="78"/>
      <c r="M68" s="62" t="str">
        <f t="shared" ca="1" si="3"/>
        <v/>
      </c>
      <c r="N68" s="79"/>
      <c r="O68" s="81"/>
      <c r="P68" s="81"/>
      <c r="Q68" s="89"/>
      <c r="R68" s="90"/>
      <c r="S68" s="88" t="str">
        <f t="shared" ca="1" si="6"/>
        <v/>
      </c>
      <c r="V68" s="16">
        <f t="shared" si="4"/>
        <v>1</v>
      </c>
    </row>
    <row r="69" spans="1:22" ht="40" customHeight="1">
      <c r="A69" s="16">
        <f t="shared" ca="1" si="5"/>
        <v>63</v>
      </c>
      <c r="B69" s="64"/>
      <c r="C69" s="58" t="str">
        <f ca="1">IF(AND(B69="",OFFSET(B69,-1,0,1,1)&lt;&gt;""),OFFSET(C69,-1,0,1,1),IF(AND(B69="",OFFSET(B69,-1,0,1,1)="",OR(OFFSET(N69,-1,0,1)&lt;&gt;"",OFFSET(P69,-1,0,1,1)&lt;&gt;"")),OFFSET(C69,-2,0,1,1),IFERROR(VLOOKUP(【研】入力シート➁!B69,テーブル1[[#All],[医薬品名]:[単位2]],COLUMN(【研】入力シート➁!P65)-3,0),"")))</f>
        <v/>
      </c>
      <c r="D69" s="65"/>
      <c r="E69" s="60" t="str">
        <f ca="1">IF(AND(B69="",OFFSET(B69,-1,0,1,1)&lt;&gt;""),OFFSET(E69,-1,0,1,1),IF(AND(B69="",OFFSET(B69,-1,0,1,1)="",OR(OR(OFFSET(F69,-1,0,1)&lt;0,OFFSET(H69,-1,0,1)&lt;0),OFFSET(P69,-1,0,1,1)&lt;&gt;"")),OFFSET(E69,-2,0,1,1),IFERROR(VLOOKUP(【研】入力シート➁!B69,テーブル1[[#All],[医薬品名]:[単位2]],COLUMN(テーブル1[[#Headers],[単位2]])-3,0),"")))</f>
        <v/>
      </c>
      <c r="F69" s="66"/>
      <c r="G69" s="62" t="str">
        <f t="shared" ca="1" si="0"/>
        <v/>
      </c>
      <c r="H69" s="69"/>
      <c r="I69" s="62" t="str">
        <f t="shared" ca="1" si="1"/>
        <v/>
      </c>
      <c r="J69" s="77"/>
      <c r="K69" s="62" t="str">
        <f t="shared" ca="1" si="2"/>
        <v/>
      </c>
      <c r="L69" s="78"/>
      <c r="M69" s="62" t="str">
        <f t="shared" ca="1" si="3"/>
        <v/>
      </c>
      <c r="N69" s="79"/>
      <c r="O69" s="81"/>
      <c r="P69" s="81"/>
      <c r="Q69" s="89"/>
      <c r="R69" s="90"/>
      <c r="S69" s="88" t="str">
        <f t="shared" ca="1" si="6"/>
        <v/>
      </c>
      <c r="V69" s="16">
        <f t="shared" si="4"/>
        <v>1</v>
      </c>
    </row>
    <row r="70" spans="1:22" ht="40" customHeight="1">
      <c r="A70" s="16">
        <f t="shared" ca="1" si="5"/>
        <v>64</v>
      </c>
      <c r="B70" s="64"/>
      <c r="C70" s="58" t="str">
        <f ca="1">IF(AND(B70="",OFFSET(B70,-1,0,1,1)&lt;&gt;""),OFFSET(C70,-1,0,1,1),IF(AND(B70="",OFFSET(B70,-1,0,1,1)="",OR(OFFSET(N70,-1,0,1)&lt;&gt;"",OFFSET(P70,-1,0,1,1)&lt;&gt;"")),OFFSET(C70,-2,0,1,1),IFERROR(VLOOKUP(【研】入力シート➁!B70,テーブル1[[#All],[医薬品名]:[単位2]],COLUMN(【研】入力シート➁!P66)-3,0),"")))</f>
        <v/>
      </c>
      <c r="D70" s="65"/>
      <c r="E70" s="60" t="str">
        <f ca="1">IF(AND(B70="",OFFSET(B70,-1,0,1,1)&lt;&gt;""),OFFSET(E70,-1,0,1,1),IF(AND(B70="",OFFSET(B70,-1,0,1,1)="",OR(OR(OFFSET(F70,-1,0,1)&lt;0,OFFSET(H70,-1,0,1)&lt;0),OFFSET(P70,-1,0,1,1)&lt;&gt;"")),OFFSET(E70,-2,0,1,1),IFERROR(VLOOKUP(【研】入力シート➁!B70,テーブル1[[#All],[医薬品名]:[単位2]],COLUMN(テーブル1[[#Headers],[単位2]])-3,0),"")))</f>
        <v/>
      </c>
      <c r="F70" s="66"/>
      <c r="G70" s="62" t="str">
        <f t="shared" ca="1" si="0"/>
        <v/>
      </c>
      <c r="H70" s="69"/>
      <c r="I70" s="62" t="str">
        <f t="shared" ca="1" si="1"/>
        <v/>
      </c>
      <c r="J70" s="77"/>
      <c r="K70" s="62" t="str">
        <f t="shared" ca="1" si="2"/>
        <v/>
      </c>
      <c r="L70" s="78"/>
      <c r="M70" s="62" t="str">
        <f t="shared" ca="1" si="3"/>
        <v/>
      </c>
      <c r="N70" s="79"/>
      <c r="O70" s="81"/>
      <c r="P70" s="81"/>
      <c r="Q70" s="89"/>
      <c r="R70" s="90"/>
      <c r="S70" s="88" t="str">
        <f t="shared" ca="1" si="6"/>
        <v/>
      </c>
      <c r="V70" s="16">
        <f t="shared" si="4"/>
        <v>1</v>
      </c>
    </row>
    <row r="71" spans="1:22" ht="40" customHeight="1">
      <c r="A71" s="16">
        <f t="shared" ca="1" si="5"/>
        <v>65</v>
      </c>
      <c r="B71" s="64"/>
      <c r="C71" s="58" t="str">
        <f ca="1">IF(AND(B71="",OFFSET(B71,-1,0,1,1)&lt;&gt;""),OFFSET(C71,-1,0,1,1),IF(AND(B71="",OFFSET(B71,-1,0,1,1)="",OR(OFFSET(N71,-1,0,1)&lt;&gt;"",OFFSET(P71,-1,0,1,1)&lt;&gt;"")),OFFSET(C71,-2,0,1,1),IFERROR(VLOOKUP(【研】入力シート➁!B71,テーブル1[[#All],[医薬品名]:[単位2]],COLUMN(【研】入力シート➁!P67)-3,0),"")))</f>
        <v/>
      </c>
      <c r="D71" s="65"/>
      <c r="E71" s="60" t="str">
        <f ca="1">IF(AND(B71="",OFFSET(B71,-1,0,1,1)&lt;&gt;""),OFFSET(E71,-1,0,1,1),IF(AND(B71="",OFFSET(B71,-1,0,1,1)="",OR(OR(OFFSET(F71,-1,0,1)&lt;0,OFFSET(H71,-1,0,1)&lt;0),OFFSET(P71,-1,0,1,1)&lt;&gt;"")),OFFSET(E71,-2,0,1,1),IFERROR(VLOOKUP(【研】入力シート➁!B71,テーブル1[[#All],[医薬品名]:[単位2]],COLUMN(テーブル1[[#Headers],[単位2]])-3,0),"")))</f>
        <v/>
      </c>
      <c r="F71" s="66"/>
      <c r="G71" s="62" t="str">
        <f t="shared" ref="G71:G134" ca="1" si="7">IF(AND(E71="V",C71&lt;&gt;""),"mL",E71)</f>
        <v/>
      </c>
      <c r="H71" s="69"/>
      <c r="I71" s="62" t="str">
        <f t="shared" ref="I71:I134" ca="1" si="8">G71</f>
        <v/>
      </c>
      <c r="J71" s="77"/>
      <c r="K71" s="62" t="str">
        <f t="shared" ref="K71:K134" ca="1" si="9">G71</f>
        <v/>
      </c>
      <c r="L71" s="78"/>
      <c r="M71" s="62" t="str">
        <f t="shared" ref="M71:M134" ca="1" si="10">G71</f>
        <v/>
      </c>
      <c r="N71" s="79"/>
      <c r="O71" s="81"/>
      <c r="P71" s="81"/>
      <c r="Q71" s="89"/>
      <c r="R71" s="90"/>
      <c r="S71" s="88" t="str">
        <f t="shared" ca="1" si="6"/>
        <v/>
      </c>
      <c r="V71" s="16">
        <f t="shared" ref="V71:V134" si="11">IF(ABS(F71+H71+J71+L71)=ABS(F71)+ABS(H71)+ABS(J71)+ABS(L71),1,2)</f>
        <v>1</v>
      </c>
    </row>
    <row r="72" spans="1:22" ht="40" customHeight="1">
      <c r="A72" s="16">
        <f t="shared" ref="A72:A135" ca="1" si="12">OFFSET(A72,-1,0,1,1)+1</f>
        <v>66</v>
      </c>
      <c r="B72" s="64"/>
      <c r="C72" s="58" t="str">
        <f ca="1">IF(AND(B72="",OFFSET(B72,-1,0,1,1)&lt;&gt;""),OFFSET(C72,-1,0,1,1),IF(AND(B72="",OFFSET(B72,-1,0,1,1)="",OR(OFFSET(N72,-1,0,1)&lt;&gt;"",OFFSET(P72,-1,0,1,1)&lt;&gt;"")),OFFSET(C72,-2,0,1,1),IFERROR(VLOOKUP(【研】入力シート➁!B72,テーブル1[[#All],[医薬品名]:[単位2]],COLUMN(【研】入力シート➁!P68)-3,0),"")))</f>
        <v/>
      </c>
      <c r="D72" s="65"/>
      <c r="E72" s="60" t="str">
        <f ca="1">IF(AND(B72="",OFFSET(B72,-1,0,1,1)&lt;&gt;""),OFFSET(E72,-1,0,1,1),IF(AND(B72="",OFFSET(B72,-1,0,1,1)="",OR(OR(OFFSET(F72,-1,0,1)&lt;0,OFFSET(H72,-1,0,1)&lt;0),OFFSET(P72,-1,0,1,1)&lt;&gt;"")),OFFSET(E72,-2,0,1,1),IFERROR(VLOOKUP(【研】入力シート➁!B72,テーブル1[[#All],[医薬品名]:[単位2]],COLUMN(テーブル1[[#Headers],[単位2]])-3,0),"")))</f>
        <v/>
      </c>
      <c r="F72" s="66"/>
      <c r="G72" s="62" t="str">
        <f t="shared" ca="1" si="7"/>
        <v/>
      </c>
      <c r="H72" s="69"/>
      <c r="I72" s="62" t="str">
        <f t="shared" ca="1" si="8"/>
        <v/>
      </c>
      <c r="J72" s="77"/>
      <c r="K72" s="62" t="str">
        <f t="shared" ca="1" si="9"/>
        <v/>
      </c>
      <c r="L72" s="78"/>
      <c r="M72" s="62" t="str">
        <f t="shared" ca="1" si="10"/>
        <v/>
      </c>
      <c r="N72" s="79"/>
      <c r="O72" s="81"/>
      <c r="P72" s="81"/>
      <c r="Q72" s="89"/>
      <c r="R72" s="90"/>
      <c r="S72" s="88" t="str">
        <f t="shared" ref="S72:S135" ca="1" si="13">IF(AND(D72="",F72="",H72="",J72="",L72="",B72="",N72="",O72="",P72="",Q72="",R72=""),"",IF(OR(AND(OR(N72&lt;&gt;"",O72&lt;&gt;"",P72&lt;&gt;"",Q72&lt;&gt;""),R72=""),AND(F72="",H72="",J72="",L72="")),"×",IF(OR(AND(B72&lt;&gt;"",OFFSET(B72,1,0,1,1)="",OR(OFFSET(D72,1,0,1,1)&lt;&gt;"",OFFSET(D72,2,0,1,1)&lt;&gt;"",COUNTIF(B72,"*自家製剤*")&gt;0),OR(D72&lt;&gt;"",COUNTIF(B72,"*自家製剤*")&gt;0),OR(OFFSET(N72,1,0,1,1)&lt;&gt;"",OFFSET(P72,1,0,1,1)&lt;&gt;"",OFFSET(N72,2,0,1,1)&lt;&gt;"",OFFSET(P72,2,0,1,1)&lt;&gt;""),OFFSET(B72,2,0,1,1)="",F72+H72-J72-O72+ABS(OFFSET(F72,1,0,1,1))+ABS(OFFSET(H72,1,0,1,1))-ABS(OFFSET(J72,1,0,1,1))+ABS(OFFSET(F72,2,0,1,1))+ABS(OFFSET(H72,2,0,1,1))-ABS(OFFSET(J72,2,0,1,1))=L72-Q72+ABS(OFFSET(L72,1,0,1,1))+ABS(OFFSET(L72,2,0,1,1)),IF(OR(OFFSET(F72,1,0,1,1)&lt;0,OFFSET(H72,1,0,1,1)&lt;0,OFFSET(J72,1,0,1,1)&lt;0,OFFSET(L72,1,0,1,1)&lt;0),IF(J72&gt;(ABS(OFFSET(F72,1,0,1,1))+ABS(OFFSET(H72,1,0,1,1)))-ABS(OFFSET(L72,1,0,1,1)),AND(J72-(F72+H72+OFFSET(H72,2,0,1,1)-L72-Q72)&lt;=ABS(OFFSET(N72,1,0,1,1)),ABS(OFFSET(N72,1,0,1,1))&lt;=(ABS(OFFSET(F72,1,0,1,1))+ABS(OFFSET(H72,1,0,1,1)))-ABS(OFFSET(L72,1,0,1,1))),AND(J72-(F72+H72+OFFSET(H72,2,0,1,1)-L72-Q72)&lt;=ABS(OFFSET(N72,1,0,1,1)),ABS(OFFSET(N72,1,0,1,1))&lt;=J72)),IF(OR(OFFSET(F72,2,0,1,1)&lt;0,OFFSET(H72,2,0,1,1)&lt;0,OFFSET(J72,2,0,1,1)&lt;0,OFFSET(L72,2,0,1,1)&lt;0),IF(J72&gt;(ABS(OFFSET(F72,2,0,1,1))+ABS(OFFSET(H72,2,0,1,1)))-ABS(OFFSET(L72,2,0,1,1)),AND(J72-(F72+H72+OFFSET(H72,1,0,1,1)-L72-Q72)&lt;=ABS(OFFSET(N72,2,0,1,1)),ABS(OFFSET(N72,2,0,1,1))&lt;=(ABS(OFFSET(F72,2,0,1,1))+ABS(OFFSET(H72,2,0,1,1)))-ABS(OFFSET(L72,2,0,1,1))),AND(J72-(F72+H72+OFFSET(H72,1,0,1,1)-L72-Q72)&lt;=ABS(OFFSET(N72,2,0,1,1)),ABS(OFFSET(N72,2,0,1,1))&lt;=J72)),TRUE))),AND(B72&lt;&gt;"",OFFSET(B72,1,0,1,1)="",OR(OFFSET(N72,1,0,1,1)&lt;&gt;"",OFFSET(P72,1,0,1,1)&lt;&gt;"",OR(OFFSET(F72,1,0,1,1)&lt;0,OFFSET(H72,1,0,1,1)&lt;0)),OR(OFFSET(B72,2,0,1,1)&lt;&gt;"",OFFSET(S72,2,0,1,1)=""),OR(D72&lt;&gt;"",COUNTIF(B72,"*自家製剤*")&gt;0),F72+H72-J72-O72+ABS(OFFSET(F72,1,0,1,1))+ABS(OFFSET(H72,1,0,1,1))-ABS(OFFSET(J72,1,0,1,1))=L72-Q72+ABS(OFFSET(L72,1,0,1,1)),IF(NOT(OR(OFFSET(F72,1,0,1,1)&lt;0,OFFSET(H72,1,0,1,1)&lt;0,OFFSET(J72,1,0,1,1)&lt;0,OFFSET(L72,1,0,1,1)&lt;0)),TRUE,IF(NOT(OR(OFFSET(F72,1,0,1,1)&lt;0,OFFSET(H72,1,0,1,1)&lt;0,OFFSET(J72,1,0,1,1)&lt;0,OFFSET(L72,1,0,1,1)&lt;0)),TRUE,IF(J72&gt;(ABS(OFFSET(F72,1,0,1,1))+ABS(OFFSET(H72,1,0,1,1)))-ABS(OFFSET(L72,1,0,1,1)),AND(J72-(F72+H72-L72-Q72)&lt;=ABS(OFFSET(N72,1,0,1,1)),ABS(OFFSET(N72,1,0,1,1))&lt;=(ABS(OFFSET(F72,1,0,1,1))+ABS(OFFSET(H72,1,0,1,1)))-ABS(OFFSET(L72,1,0,1,1))),AND(J72-(F72+H72-L72-Q72)&lt;=ABS(OFFSET(N72,1,0,1,1)),ABS(OFFSET(N72,1,0,1,1))&lt;=J72))))),AND(B72&lt;&gt;"",OR(D72&lt;&gt;"",COUNTIF(B72,"*自家製剤*")&gt;0),OR(OFFSET(B72,1,0,1,1)&lt;&gt;"",OFFSET(S72,1,0,1,1)=""),F72+H72-J72-O72=L72-Q72),AND(B72&lt;&gt;"",D72="",ABS(F72)+ABS(H72)-O72-ABS(J72)=ABS(L72),OR(F72&lt;0,H72&lt;0,J72&lt;0,L72&lt;0)),),"○",IF(AND(B72="",OR(F72&lt;&gt;"",H72&lt;&gt;"",J72&lt;&gt;"",L72&lt;&gt;""),R72&lt;&gt;""),"-","×"))))</f>
        <v/>
      </c>
      <c r="V72" s="16">
        <f t="shared" si="11"/>
        <v>1</v>
      </c>
    </row>
    <row r="73" spans="1:22" ht="40" customHeight="1">
      <c r="A73" s="16">
        <f t="shared" ca="1" si="12"/>
        <v>67</v>
      </c>
      <c r="B73" s="64"/>
      <c r="C73" s="58" t="str">
        <f ca="1">IF(AND(B73="",OFFSET(B73,-1,0,1,1)&lt;&gt;""),OFFSET(C73,-1,0,1,1),IF(AND(B73="",OFFSET(B73,-1,0,1,1)="",OR(OFFSET(N73,-1,0,1)&lt;&gt;"",OFFSET(P73,-1,0,1,1)&lt;&gt;"")),OFFSET(C73,-2,0,1,1),IFERROR(VLOOKUP(【研】入力シート➁!B73,テーブル1[[#All],[医薬品名]:[単位2]],COLUMN(【研】入力シート➁!P69)-3,0),"")))</f>
        <v/>
      </c>
      <c r="D73" s="65"/>
      <c r="E73" s="60" t="str">
        <f ca="1">IF(AND(B73="",OFFSET(B73,-1,0,1,1)&lt;&gt;""),OFFSET(E73,-1,0,1,1),IF(AND(B73="",OFFSET(B73,-1,0,1,1)="",OR(OR(OFFSET(F73,-1,0,1)&lt;0,OFFSET(H73,-1,0,1)&lt;0),OFFSET(P73,-1,0,1,1)&lt;&gt;"")),OFFSET(E73,-2,0,1,1),IFERROR(VLOOKUP(【研】入力シート➁!B73,テーブル1[[#All],[医薬品名]:[単位2]],COLUMN(テーブル1[[#Headers],[単位2]])-3,0),"")))</f>
        <v/>
      </c>
      <c r="F73" s="66"/>
      <c r="G73" s="62" t="str">
        <f t="shared" ca="1" si="7"/>
        <v/>
      </c>
      <c r="H73" s="69"/>
      <c r="I73" s="62" t="str">
        <f t="shared" ca="1" si="8"/>
        <v/>
      </c>
      <c r="J73" s="77"/>
      <c r="K73" s="62" t="str">
        <f t="shared" ca="1" si="9"/>
        <v/>
      </c>
      <c r="L73" s="78"/>
      <c r="M73" s="62" t="str">
        <f t="shared" ca="1" si="10"/>
        <v/>
      </c>
      <c r="N73" s="79"/>
      <c r="O73" s="81"/>
      <c r="P73" s="81"/>
      <c r="Q73" s="89"/>
      <c r="R73" s="90"/>
      <c r="S73" s="88" t="str">
        <f t="shared" ca="1" si="13"/>
        <v/>
      </c>
      <c r="V73" s="16">
        <f t="shared" si="11"/>
        <v>1</v>
      </c>
    </row>
    <row r="74" spans="1:22" ht="40" customHeight="1">
      <c r="A74" s="16">
        <f t="shared" ca="1" si="12"/>
        <v>68</v>
      </c>
      <c r="B74" s="64"/>
      <c r="C74" s="58" t="str">
        <f ca="1">IF(AND(B74="",OFFSET(B74,-1,0,1,1)&lt;&gt;""),OFFSET(C74,-1,0,1,1),IF(AND(B74="",OFFSET(B74,-1,0,1,1)="",OR(OFFSET(N74,-1,0,1)&lt;&gt;"",OFFSET(P74,-1,0,1,1)&lt;&gt;"")),OFFSET(C74,-2,0,1,1),IFERROR(VLOOKUP(【研】入力シート➁!B74,テーブル1[[#All],[医薬品名]:[単位2]],COLUMN(【研】入力シート➁!P70)-3,0),"")))</f>
        <v/>
      </c>
      <c r="D74" s="65"/>
      <c r="E74" s="60" t="str">
        <f ca="1">IF(AND(B74="",OFFSET(B74,-1,0,1,1)&lt;&gt;""),OFFSET(E74,-1,0,1,1),IF(AND(B74="",OFFSET(B74,-1,0,1,1)="",OR(OR(OFFSET(F74,-1,0,1)&lt;0,OFFSET(H74,-1,0,1)&lt;0),OFFSET(P74,-1,0,1,1)&lt;&gt;"")),OFFSET(E74,-2,0,1,1),IFERROR(VLOOKUP(【研】入力シート➁!B74,テーブル1[[#All],[医薬品名]:[単位2]],COLUMN(テーブル1[[#Headers],[単位2]])-3,0),"")))</f>
        <v/>
      </c>
      <c r="F74" s="66"/>
      <c r="G74" s="62" t="str">
        <f t="shared" ca="1" si="7"/>
        <v/>
      </c>
      <c r="H74" s="69"/>
      <c r="I74" s="62" t="str">
        <f t="shared" ca="1" si="8"/>
        <v/>
      </c>
      <c r="J74" s="77"/>
      <c r="K74" s="62" t="str">
        <f t="shared" ca="1" si="9"/>
        <v/>
      </c>
      <c r="L74" s="78"/>
      <c r="M74" s="62" t="str">
        <f t="shared" ca="1" si="10"/>
        <v/>
      </c>
      <c r="N74" s="79"/>
      <c r="O74" s="81"/>
      <c r="P74" s="81"/>
      <c r="Q74" s="89"/>
      <c r="R74" s="90"/>
      <c r="S74" s="88" t="str">
        <f t="shared" ca="1" si="13"/>
        <v/>
      </c>
      <c r="V74" s="16">
        <f t="shared" si="11"/>
        <v>1</v>
      </c>
    </row>
    <row r="75" spans="1:22" ht="40" customHeight="1">
      <c r="A75" s="16">
        <f t="shared" ca="1" si="12"/>
        <v>69</v>
      </c>
      <c r="B75" s="64"/>
      <c r="C75" s="58" t="str">
        <f ca="1">IF(AND(B75="",OFFSET(B75,-1,0,1,1)&lt;&gt;""),OFFSET(C75,-1,0,1,1),IF(AND(B75="",OFFSET(B75,-1,0,1,1)="",OR(OFFSET(N75,-1,0,1)&lt;&gt;"",OFFSET(P75,-1,0,1,1)&lt;&gt;"")),OFFSET(C75,-2,0,1,1),IFERROR(VLOOKUP(【研】入力シート➁!B75,テーブル1[[#All],[医薬品名]:[単位2]],COLUMN(【研】入力シート➁!P71)-3,0),"")))</f>
        <v/>
      </c>
      <c r="D75" s="65"/>
      <c r="E75" s="60" t="str">
        <f ca="1">IF(AND(B75="",OFFSET(B75,-1,0,1,1)&lt;&gt;""),OFFSET(E75,-1,0,1,1),IF(AND(B75="",OFFSET(B75,-1,0,1,1)="",OR(OR(OFFSET(F75,-1,0,1)&lt;0,OFFSET(H75,-1,0,1)&lt;0),OFFSET(P75,-1,0,1,1)&lt;&gt;"")),OFFSET(E75,-2,0,1,1),IFERROR(VLOOKUP(【研】入力シート➁!B75,テーブル1[[#All],[医薬品名]:[単位2]],COLUMN(テーブル1[[#Headers],[単位2]])-3,0),"")))</f>
        <v/>
      </c>
      <c r="F75" s="66"/>
      <c r="G75" s="62" t="str">
        <f t="shared" ca="1" si="7"/>
        <v/>
      </c>
      <c r="H75" s="69"/>
      <c r="I75" s="62" t="str">
        <f t="shared" ca="1" si="8"/>
        <v/>
      </c>
      <c r="J75" s="77"/>
      <c r="K75" s="62" t="str">
        <f t="shared" ca="1" si="9"/>
        <v/>
      </c>
      <c r="L75" s="78"/>
      <c r="M75" s="62" t="str">
        <f t="shared" ca="1" si="10"/>
        <v/>
      </c>
      <c r="N75" s="79"/>
      <c r="O75" s="81"/>
      <c r="P75" s="81"/>
      <c r="Q75" s="89"/>
      <c r="R75" s="90"/>
      <c r="S75" s="88" t="str">
        <f t="shared" ca="1" si="13"/>
        <v/>
      </c>
      <c r="V75" s="16">
        <f t="shared" si="11"/>
        <v>1</v>
      </c>
    </row>
    <row r="76" spans="1:22" ht="40" customHeight="1">
      <c r="A76" s="16">
        <f t="shared" ca="1" si="12"/>
        <v>70</v>
      </c>
      <c r="B76" s="64"/>
      <c r="C76" s="58" t="str">
        <f ca="1">IF(AND(B76="",OFFSET(B76,-1,0,1,1)&lt;&gt;""),OFFSET(C76,-1,0,1,1),IF(AND(B76="",OFFSET(B76,-1,0,1,1)="",OR(OFFSET(N76,-1,0,1)&lt;&gt;"",OFFSET(P76,-1,0,1,1)&lt;&gt;"")),OFFSET(C76,-2,0,1,1),IFERROR(VLOOKUP(【研】入力シート➁!B76,テーブル1[[#All],[医薬品名]:[単位2]],COLUMN(【研】入力シート➁!P72)-3,0),"")))</f>
        <v/>
      </c>
      <c r="D76" s="65"/>
      <c r="E76" s="60" t="str">
        <f ca="1">IF(AND(B76="",OFFSET(B76,-1,0,1,1)&lt;&gt;""),OFFSET(E76,-1,0,1,1),IF(AND(B76="",OFFSET(B76,-1,0,1,1)="",OR(OR(OFFSET(F76,-1,0,1)&lt;0,OFFSET(H76,-1,0,1)&lt;0),OFFSET(P76,-1,0,1,1)&lt;&gt;"")),OFFSET(E76,-2,0,1,1),IFERROR(VLOOKUP(【研】入力シート➁!B76,テーブル1[[#All],[医薬品名]:[単位2]],COLUMN(テーブル1[[#Headers],[単位2]])-3,0),"")))</f>
        <v/>
      </c>
      <c r="F76" s="66"/>
      <c r="G76" s="62" t="str">
        <f t="shared" ca="1" si="7"/>
        <v/>
      </c>
      <c r="H76" s="69"/>
      <c r="I76" s="62" t="str">
        <f t="shared" ca="1" si="8"/>
        <v/>
      </c>
      <c r="J76" s="77"/>
      <c r="K76" s="62" t="str">
        <f t="shared" ca="1" si="9"/>
        <v/>
      </c>
      <c r="L76" s="78"/>
      <c r="M76" s="62" t="str">
        <f t="shared" ca="1" si="10"/>
        <v/>
      </c>
      <c r="N76" s="79"/>
      <c r="O76" s="81"/>
      <c r="P76" s="81"/>
      <c r="Q76" s="89"/>
      <c r="R76" s="90"/>
      <c r="S76" s="88" t="str">
        <f t="shared" ca="1" si="13"/>
        <v/>
      </c>
      <c r="V76" s="16">
        <f t="shared" si="11"/>
        <v>1</v>
      </c>
    </row>
    <row r="77" spans="1:22" ht="40" customHeight="1">
      <c r="A77" s="16">
        <f t="shared" ca="1" si="12"/>
        <v>71</v>
      </c>
      <c r="B77" s="64"/>
      <c r="C77" s="58" t="str">
        <f ca="1">IF(AND(B77="",OFFSET(B77,-1,0,1,1)&lt;&gt;""),OFFSET(C77,-1,0,1,1),IF(AND(B77="",OFFSET(B77,-1,0,1,1)="",OR(OFFSET(N77,-1,0,1)&lt;&gt;"",OFFSET(P77,-1,0,1,1)&lt;&gt;"")),OFFSET(C77,-2,0,1,1),IFERROR(VLOOKUP(【研】入力シート➁!B77,テーブル1[[#All],[医薬品名]:[単位2]],COLUMN(【研】入力シート➁!P73)-3,0),"")))</f>
        <v/>
      </c>
      <c r="D77" s="65"/>
      <c r="E77" s="60" t="str">
        <f ca="1">IF(AND(B77="",OFFSET(B77,-1,0,1,1)&lt;&gt;""),OFFSET(E77,-1,0,1,1),IF(AND(B77="",OFFSET(B77,-1,0,1,1)="",OR(OR(OFFSET(F77,-1,0,1)&lt;0,OFFSET(H77,-1,0,1)&lt;0),OFFSET(P77,-1,0,1,1)&lt;&gt;"")),OFFSET(E77,-2,0,1,1),IFERROR(VLOOKUP(【研】入力シート➁!B77,テーブル1[[#All],[医薬品名]:[単位2]],COLUMN(テーブル1[[#Headers],[単位2]])-3,0),"")))</f>
        <v/>
      </c>
      <c r="F77" s="66"/>
      <c r="G77" s="62" t="str">
        <f t="shared" ca="1" si="7"/>
        <v/>
      </c>
      <c r="H77" s="69"/>
      <c r="I77" s="62" t="str">
        <f t="shared" ca="1" si="8"/>
        <v/>
      </c>
      <c r="J77" s="77"/>
      <c r="K77" s="62" t="str">
        <f t="shared" ca="1" si="9"/>
        <v/>
      </c>
      <c r="L77" s="78"/>
      <c r="M77" s="62" t="str">
        <f t="shared" ca="1" si="10"/>
        <v/>
      </c>
      <c r="N77" s="79"/>
      <c r="O77" s="81"/>
      <c r="P77" s="81"/>
      <c r="Q77" s="89"/>
      <c r="R77" s="90"/>
      <c r="S77" s="88" t="str">
        <f t="shared" ca="1" si="13"/>
        <v/>
      </c>
      <c r="V77" s="16">
        <f t="shared" si="11"/>
        <v>1</v>
      </c>
    </row>
    <row r="78" spans="1:22" ht="40" customHeight="1">
      <c r="A78" s="16">
        <f t="shared" ca="1" si="12"/>
        <v>72</v>
      </c>
      <c r="B78" s="64"/>
      <c r="C78" s="58" t="str">
        <f ca="1">IF(AND(B78="",OFFSET(B78,-1,0,1,1)&lt;&gt;""),OFFSET(C78,-1,0,1,1),IF(AND(B78="",OFFSET(B78,-1,0,1,1)="",OR(OFFSET(N78,-1,0,1)&lt;&gt;"",OFFSET(P78,-1,0,1,1)&lt;&gt;"")),OFFSET(C78,-2,0,1,1),IFERROR(VLOOKUP(【研】入力シート➁!B78,テーブル1[[#All],[医薬品名]:[単位2]],COLUMN(【研】入力シート➁!P74)-3,0),"")))</f>
        <v/>
      </c>
      <c r="D78" s="65"/>
      <c r="E78" s="60" t="str">
        <f ca="1">IF(AND(B78="",OFFSET(B78,-1,0,1,1)&lt;&gt;""),OFFSET(E78,-1,0,1,1),IF(AND(B78="",OFFSET(B78,-1,0,1,1)="",OR(OR(OFFSET(F78,-1,0,1)&lt;0,OFFSET(H78,-1,0,1)&lt;0),OFFSET(P78,-1,0,1,1)&lt;&gt;"")),OFFSET(E78,-2,0,1,1),IFERROR(VLOOKUP(【研】入力シート➁!B78,テーブル1[[#All],[医薬品名]:[単位2]],COLUMN(テーブル1[[#Headers],[単位2]])-3,0),"")))</f>
        <v/>
      </c>
      <c r="F78" s="66"/>
      <c r="G78" s="62" t="str">
        <f t="shared" ca="1" si="7"/>
        <v/>
      </c>
      <c r="H78" s="69"/>
      <c r="I78" s="62" t="str">
        <f t="shared" ca="1" si="8"/>
        <v/>
      </c>
      <c r="J78" s="77"/>
      <c r="K78" s="62" t="str">
        <f t="shared" ca="1" si="9"/>
        <v/>
      </c>
      <c r="L78" s="78"/>
      <c r="M78" s="62" t="str">
        <f t="shared" ca="1" si="10"/>
        <v/>
      </c>
      <c r="N78" s="79"/>
      <c r="O78" s="81"/>
      <c r="P78" s="81"/>
      <c r="Q78" s="89"/>
      <c r="R78" s="90"/>
      <c r="S78" s="88" t="str">
        <f t="shared" ca="1" si="13"/>
        <v/>
      </c>
      <c r="V78" s="16">
        <f t="shared" si="11"/>
        <v>1</v>
      </c>
    </row>
    <row r="79" spans="1:22" ht="40" customHeight="1">
      <c r="A79" s="16">
        <f t="shared" ca="1" si="12"/>
        <v>73</v>
      </c>
      <c r="B79" s="64"/>
      <c r="C79" s="58" t="str">
        <f ca="1">IF(AND(B79="",OFFSET(B79,-1,0,1,1)&lt;&gt;""),OFFSET(C79,-1,0,1,1),IF(AND(B79="",OFFSET(B79,-1,0,1,1)="",OR(OFFSET(N79,-1,0,1)&lt;&gt;"",OFFSET(P79,-1,0,1,1)&lt;&gt;"")),OFFSET(C79,-2,0,1,1),IFERROR(VLOOKUP(【研】入力シート➁!B79,テーブル1[[#All],[医薬品名]:[単位2]],COLUMN(【研】入力シート➁!P75)-3,0),"")))</f>
        <v/>
      </c>
      <c r="D79" s="65"/>
      <c r="E79" s="60" t="str">
        <f ca="1">IF(AND(B79="",OFFSET(B79,-1,0,1,1)&lt;&gt;""),OFFSET(E79,-1,0,1,1),IF(AND(B79="",OFFSET(B79,-1,0,1,1)="",OR(OR(OFFSET(F79,-1,0,1)&lt;0,OFFSET(H79,-1,0,1)&lt;0),OFFSET(P79,-1,0,1,1)&lt;&gt;"")),OFFSET(E79,-2,0,1,1),IFERROR(VLOOKUP(【研】入力シート➁!B79,テーブル1[[#All],[医薬品名]:[単位2]],COLUMN(テーブル1[[#Headers],[単位2]])-3,0),"")))</f>
        <v/>
      </c>
      <c r="F79" s="66"/>
      <c r="G79" s="62" t="str">
        <f t="shared" ca="1" si="7"/>
        <v/>
      </c>
      <c r="H79" s="69"/>
      <c r="I79" s="62" t="str">
        <f t="shared" ca="1" si="8"/>
        <v/>
      </c>
      <c r="J79" s="77"/>
      <c r="K79" s="62" t="str">
        <f t="shared" ca="1" si="9"/>
        <v/>
      </c>
      <c r="L79" s="78"/>
      <c r="M79" s="62" t="str">
        <f t="shared" ca="1" si="10"/>
        <v/>
      </c>
      <c r="N79" s="79"/>
      <c r="O79" s="81"/>
      <c r="P79" s="81"/>
      <c r="Q79" s="89"/>
      <c r="R79" s="90"/>
      <c r="S79" s="88" t="str">
        <f t="shared" ca="1" si="13"/>
        <v/>
      </c>
      <c r="V79" s="16">
        <f t="shared" si="11"/>
        <v>1</v>
      </c>
    </row>
    <row r="80" spans="1:22" ht="40" customHeight="1">
      <c r="A80" s="16">
        <f t="shared" ca="1" si="12"/>
        <v>74</v>
      </c>
      <c r="B80" s="64"/>
      <c r="C80" s="58" t="str">
        <f ca="1">IF(AND(B80="",OFFSET(B80,-1,0,1,1)&lt;&gt;""),OFFSET(C80,-1,0,1,1),IF(AND(B80="",OFFSET(B80,-1,0,1,1)="",OR(OFFSET(N80,-1,0,1)&lt;&gt;"",OFFSET(P80,-1,0,1,1)&lt;&gt;"")),OFFSET(C80,-2,0,1,1),IFERROR(VLOOKUP(【研】入力シート➁!B80,テーブル1[[#All],[医薬品名]:[単位2]],COLUMN(【研】入力シート➁!P76)-3,0),"")))</f>
        <v/>
      </c>
      <c r="D80" s="65"/>
      <c r="E80" s="60" t="str">
        <f ca="1">IF(AND(B80="",OFFSET(B80,-1,0,1,1)&lt;&gt;""),OFFSET(E80,-1,0,1,1),IF(AND(B80="",OFFSET(B80,-1,0,1,1)="",OR(OR(OFFSET(F80,-1,0,1)&lt;0,OFFSET(H80,-1,0,1)&lt;0),OFFSET(P80,-1,0,1,1)&lt;&gt;"")),OFFSET(E80,-2,0,1,1),IFERROR(VLOOKUP(【研】入力シート➁!B80,テーブル1[[#All],[医薬品名]:[単位2]],COLUMN(テーブル1[[#Headers],[単位2]])-3,0),"")))</f>
        <v/>
      </c>
      <c r="F80" s="66"/>
      <c r="G80" s="62" t="str">
        <f t="shared" ca="1" si="7"/>
        <v/>
      </c>
      <c r="H80" s="69"/>
      <c r="I80" s="62" t="str">
        <f t="shared" ca="1" si="8"/>
        <v/>
      </c>
      <c r="J80" s="77"/>
      <c r="K80" s="62" t="str">
        <f t="shared" ca="1" si="9"/>
        <v/>
      </c>
      <c r="L80" s="78"/>
      <c r="M80" s="62" t="str">
        <f t="shared" ca="1" si="10"/>
        <v/>
      </c>
      <c r="N80" s="79"/>
      <c r="O80" s="81"/>
      <c r="P80" s="81"/>
      <c r="Q80" s="89"/>
      <c r="R80" s="90"/>
      <c r="S80" s="88" t="str">
        <f t="shared" ca="1" si="13"/>
        <v/>
      </c>
      <c r="V80" s="16">
        <f t="shared" si="11"/>
        <v>1</v>
      </c>
    </row>
    <row r="81" spans="1:22" ht="40" customHeight="1">
      <c r="A81" s="16">
        <f t="shared" ca="1" si="12"/>
        <v>75</v>
      </c>
      <c r="B81" s="64"/>
      <c r="C81" s="58" t="str">
        <f ca="1">IF(AND(B81="",OFFSET(B81,-1,0,1,1)&lt;&gt;""),OFFSET(C81,-1,0,1,1),IF(AND(B81="",OFFSET(B81,-1,0,1,1)="",OR(OFFSET(N81,-1,0,1)&lt;&gt;"",OFFSET(P81,-1,0,1,1)&lt;&gt;"")),OFFSET(C81,-2,0,1,1),IFERROR(VLOOKUP(【研】入力シート➁!B81,テーブル1[[#All],[医薬品名]:[単位2]],COLUMN(【研】入力シート➁!P77)-3,0),"")))</f>
        <v/>
      </c>
      <c r="D81" s="65"/>
      <c r="E81" s="60" t="str">
        <f ca="1">IF(AND(B81="",OFFSET(B81,-1,0,1,1)&lt;&gt;""),OFFSET(E81,-1,0,1,1),IF(AND(B81="",OFFSET(B81,-1,0,1,1)="",OR(OR(OFFSET(F81,-1,0,1)&lt;0,OFFSET(H81,-1,0,1)&lt;0),OFFSET(P81,-1,0,1,1)&lt;&gt;"")),OFFSET(E81,-2,0,1,1),IFERROR(VLOOKUP(【研】入力シート➁!B81,テーブル1[[#All],[医薬品名]:[単位2]],COLUMN(テーブル1[[#Headers],[単位2]])-3,0),"")))</f>
        <v/>
      </c>
      <c r="F81" s="66"/>
      <c r="G81" s="62" t="str">
        <f t="shared" ca="1" si="7"/>
        <v/>
      </c>
      <c r="H81" s="69"/>
      <c r="I81" s="62" t="str">
        <f t="shared" ca="1" si="8"/>
        <v/>
      </c>
      <c r="J81" s="77"/>
      <c r="K81" s="62" t="str">
        <f t="shared" ca="1" si="9"/>
        <v/>
      </c>
      <c r="L81" s="78"/>
      <c r="M81" s="62" t="str">
        <f t="shared" ca="1" si="10"/>
        <v/>
      </c>
      <c r="N81" s="79"/>
      <c r="O81" s="81"/>
      <c r="P81" s="81"/>
      <c r="Q81" s="89"/>
      <c r="R81" s="90"/>
      <c r="S81" s="88" t="str">
        <f t="shared" ca="1" si="13"/>
        <v/>
      </c>
      <c r="V81" s="16">
        <f t="shared" si="11"/>
        <v>1</v>
      </c>
    </row>
    <row r="82" spans="1:22" ht="40" customHeight="1">
      <c r="A82" s="16">
        <f t="shared" ca="1" si="12"/>
        <v>76</v>
      </c>
      <c r="B82" s="64"/>
      <c r="C82" s="58" t="str">
        <f ca="1">IF(AND(B82="",OFFSET(B82,-1,0,1,1)&lt;&gt;""),OFFSET(C82,-1,0,1,1),IF(AND(B82="",OFFSET(B82,-1,0,1,1)="",OR(OFFSET(N82,-1,0,1)&lt;&gt;"",OFFSET(P82,-1,0,1,1)&lt;&gt;"")),OFFSET(C82,-2,0,1,1),IFERROR(VLOOKUP(【研】入力シート➁!B82,テーブル1[[#All],[医薬品名]:[単位2]],COLUMN(【研】入力シート➁!P78)-3,0),"")))</f>
        <v/>
      </c>
      <c r="D82" s="65"/>
      <c r="E82" s="60" t="str">
        <f ca="1">IF(AND(B82="",OFFSET(B82,-1,0,1,1)&lt;&gt;""),OFFSET(E82,-1,0,1,1),IF(AND(B82="",OFFSET(B82,-1,0,1,1)="",OR(OR(OFFSET(F82,-1,0,1)&lt;0,OFFSET(H82,-1,0,1)&lt;0),OFFSET(P82,-1,0,1,1)&lt;&gt;"")),OFFSET(E82,-2,0,1,1),IFERROR(VLOOKUP(【研】入力シート➁!B82,テーブル1[[#All],[医薬品名]:[単位2]],COLUMN(テーブル1[[#Headers],[単位2]])-3,0),"")))</f>
        <v/>
      </c>
      <c r="F82" s="66"/>
      <c r="G82" s="62" t="str">
        <f t="shared" ca="1" si="7"/>
        <v/>
      </c>
      <c r="H82" s="69"/>
      <c r="I82" s="62" t="str">
        <f t="shared" ca="1" si="8"/>
        <v/>
      </c>
      <c r="J82" s="77"/>
      <c r="K82" s="62" t="str">
        <f t="shared" ca="1" si="9"/>
        <v/>
      </c>
      <c r="L82" s="78"/>
      <c r="M82" s="62" t="str">
        <f t="shared" ca="1" si="10"/>
        <v/>
      </c>
      <c r="N82" s="79"/>
      <c r="O82" s="81"/>
      <c r="P82" s="81"/>
      <c r="Q82" s="89"/>
      <c r="R82" s="90"/>
      <c r="S82" s="88" t="str">
        <f t="shared" ca="1" si="13"/>
        <v/>
      </c>
      <c r="V82" s="16">
        <f t="shared" si="11"/>
        <v>1</v>
      </c>
    </row>
    <row r="83" spans="1:22" ht="40" customHeight="1">
      <c r="A83" s="16">
        <f t="shared" ca="1" si="12"/>
        <v>77</v>
      </c>
      <c r="B83" s="64"/>
      <c r="C83" s="58" t="str">
        <f ca="1">IF(AND(B83="",OFFSET(B83,-1,0,1,1)&lt;&gt;""),OFFSET(C83,-1,0,1,1),IF(AND(B83="",OFFSET(B83,-1,0,1,1)="",OR(OFFSET(N83,-1,0,1)&lt;&gt;"",OFFSET(P83,-1,0,1,1)&lt;&gt;"")),OFFSET(C83,-2,0,1,1),IFERROR(VLOOKUP(【研】入力シート➁!B83,テーブル1[[#All],[医薬品名]:[単位2]],COLUMN(【研】入力シート➁!P79)-3,0),"")))</f>
        <v/>
      </c>
      <c r="D83" s="65"/>
      <c r="E83" s="60" t="str">
        <f ca="1">IF(AND(B83="",OFFSET(B83,-1,0,1,1)&lt;&gt;""),OFFSET(E83,-1,0,1,1),IF(AND(B83="",OFFSET(B83,-1,0,1,1)="",OR(OR(OFFSET(F83,-1,0,1)&lt;0,OFFSET(H83,-1,0,1)&lt;0),OFFSET(P83,-1,0,1,1)&lt;&gt;"")),OFFSET(E83,-2,0,1,1),IFERROR(VLOOKUP(【研】入力シート➁!B83,テーブル1[[#All],[医薬品名]:[単位2]],COLUMN(テーブル1[[#Headers],[単位2]])-3,0),"")))</f>
        <v/>
      </c>
      <c r="F83" s="66"/>
      <c r="G83" s="62" t="str">
        <f t="shared" ca="1" si="7"/>
        <v/>
      </c>
      <c r="H83" s="69"/>
      <c r="I83" s="62" t="str">
        <f t="shared" ca="1" si="8"/>
        <v/>
      </c>
      <c r="J83" s="77"/>
      <c r="K83" s="62" t="str">
        <f t="shared" ca="1" si="9"/>
        <v/>
      </c>
      <c r="L83" s="78"/>
      <c r="M83" s="62" t="str">
        <f t="shared" ca="1" si="10"/>
        <v/>
      </c>
      <c r="N83" s="79"/>
      <c r="O83" s="81"/>
      <c r="P83" s="81"/>
      <c r="Q83" s="89"/>
      <c r="R83" s="90"/>
      <c r="S83" s="88" t="str">
        <f t="shared" ca="1" si="13"/>
        <v/>
      </c>
      <c r="V83" s="16">
        <f t="shared" si="11"/>
        <v>1</v>
      </c>
    </row>
    <row r="84" spans="1:22" ht="40" customHeight="1">
      <c r="A84" s="16">
        <f t="shared" ca="1" si="12"/>
        <v>78</v>
      </c>
      <c r="B84" s="64"/>
      <c r="C84" s="58" t="str">
        <f ca="1">IF(AND(B84="",OFFSET(B84,-1,0,1,1)&lt;&gt;""),OFFSET(C84,-1,0,1,1),IF(AND(B84="",OFFSET(B84,-1,0,1,1)="",OR(OFFSET(N84,-1,0,1)&lt;&gt;"",OFFSET(P84,-1,0,1,1)&lt;&gt;"")),OFFSET(C84,-2,0,1,1),IFERROR(VLOOKUP(【研】入力シート➁!B84,テーブル1[[#All],[医薬品名]:[単位2]],COLUMN(【研】入力シート➁!P80)-3,0),"")))</f>
        <v/>
      </c>
      <c r="D84" s="65"/>
      <c r="E84" s="60" t="str">
        <f ca="1">IF(AND(B84="",OFFSET(B84,-1,0,1,1)&lt;&gt;""),OFFSET(E84,-1,0,1,1),IF(AND(B84="",OFFSET(B84,-1,0,1,1)="",OR(OR(OFFSET(F84,-1,0,1)&lt;0,OFFSET(H84,-1,0,1)&lt;0),OFFSET(P84,-1,0,1,1)&lt;&gt;"")),OFFSET(E84,-2,0,1,1),IFERROR(VLOOKUP(【研】入力シート➁!B84,テーブル1[[#All],[医薬品名]:[単位2]],COLUMN(テーブル1[[#Headers],[単位2]])-3,0),"")))</f>
        <v/>
      </c>
      <c r="F84" s="66"/>
      <c r="G84" s="62" t="str">
        <f t="shared" ca="1" si="7"/>
        <v/>
      </c>
      <c r="H84" s="69"/>
      <c r="I84" s="62" t="str">
        <f t="shared" ca="1" si="8"/>
        <v/>
      </c>
      <c r="J84" s="77"/>
      <c r="K84" s="62" t="str">
        <f t="shared" ca="1" si="9"/>
        <v/>
      </c>
      <c r="L84" s="78"/>
      <c r="M84" s="62" t="str">
        <f t="shared" ca="1" si="10"/>
        <v/>
      </c>
      <c r="N84" s="79"/>
      <c r="O84" s="81"/>
      <c r="P84" s="81"/>
      <c r="Q84" s="89"/>
      <c r="R84" s="90"/>
      <c r="S84" s="88" t="str">
        <f t="shared" ca="1" si="13"/>
        <v/>
      </c>
      <c r="V84" s="16">
        <f t="shared" si="11"/>
        <v>1</v>
      </c>
    </row>
    <row r="85" spans="1:22" ht="40" customHeight="1">
      <c r="A85" s="16">
        <f t="shared" ca="1" si="12"/>
        <v>79</v>
      </c>
      <c r="B85" s="64"/>
      <c r="C85" s="58" t="str">
        <f ca="1">IF(AND(B85="",OFFSET(B85,-1,0,1,1)&lt;&gt;""),OFFSET(C85,-1,0,1,1),IF(AND(B85="",OFFSET(B85,-1,0,1,1)="",OR(OFFSET(N85,-1,0,1)&lt;&gt;"",OFFSET(P85,-1,0,1,1)&lt;&gt;"")),OFFSET(C85,-2,0,1,1),IFERROR(VLOOKUP(【研】入力シート➁!B85,テーブル1[[#All],[医薬品名]:[単位2]],COLUMN(【研】入力シート➁!P81)-3,0),"")))</f>
        <v/>
      </c>
      <c r="D85" s="65"/>
      <c r="E85" s="60" t="str">
        <f ca="1">IF(AND(B85="",OFFSET(B85,-1,0,1,1)&lt;&gt;""),OFFSET(E85,-1,0,1,1),IF(AND(B85="",OFFSET(B85,-1,0,1,1)="",OR(OR(OFFSET(F85,-1,0,1)&lt;0,OFFSET(H85,-1,0,1)&lt;0),OFFSET(P85,-1,0,1,1)&lt;&gt;"")),OFFSET(E85,-2,0,1,1),IFERROR(VLOOKUP(【研】入力シート➁!B85,テーブル1[[#All],[医薬品名]:[単位2]],COLUMN(テーブル1[[#Headers],[単位2]])-3,0),"")))</f>
        <v/>
      </c>
      <c r="F85" s="66"/>
      <c r="G85" s="62" t="str">
        <f t="shared" ca="1" si="7"/>
        <v/>
      </c>
      <c r="H85" s="69"/>
      <c r="I85" s="62" t="str">
        <f t="shared" ca="1" si="8"/>
        <v/>
      </c>
      <c r="J85" s="77"/>
      <c r="K85" s="62" t="str">
        <f t="shared" ca="1" si="9"/>
        <v/>
      </c>
      <c r="L85" s="78"/>
      <c r="M85" s="62" t="str">
        <f t="shared" ca="1" si="10"/>
        <v/>
      </c>
      <c r="N85" s="79"/>
      <c r="O85" s="81"/>
      <c r="P85" s="81"/>
      <c r="Q85" s="89"/>
      <c r="R85" s="90"/>
      <c r="S85" s="88" t="str">
        <f t="shared" ca="1" si="13"/>
        <v/>
      </c>
      <c r="V85" s="16">
        <f t="shared" si="11"/>
        <v>1</v>
      </c>
    </row>
    <row r="86" spans="1:22" ht="40" customHeight="1">
      <c r="A86" s="16">
        <f t="shared" ca="1" si="12"/>
        <v>80</v>
      </c>
      <c r="B86" s="64"/>
      <c r="C86" s="58" t="str">
        <f ca="1">IF(AND(B86="",OFFSET(B86,-1,0,1,1)&lt;&gt;""),OFFSET(C86,-1,0,1,1),IF(AND(B86="",OFFSET(B86,-1,0,1,1)="",OR(OFFSET(N86,-1,0,1)&lt;&gt;"",OFFSET(P86,-1,0,1,1)&lt;&gt;"")),OFFSET(C86,-2,0,1,1),IFERROR(VLOOKUP(【研】入力シート➁!B86,テーブル1[[#All],[医薬品名]:[単位2]],COLUMN(【研】入力シート➁!P82)-3,0),"")))</f>
        <v/>
      </c>
      <c r="D86" s="65"/>
      <c r="E86" s="60" t="str">
        <f ca="1">IF(AND(B86="",OFFSET(B86,-1,0,1,1)&lt;&gt;""),OFFSET(E86,-1,0,1,1),IF(AND(B86="",OFFSET(B86,-1,0,1,1)="",OR(OR(OFFSET(F86,-1,0,1)&lt;0,OFFSET(H86,-1,0,1)&lt;0),OFFSET(P86,-1,0,1,1)&lt;&gt;"")),OFFSET(E86,-2,0,1,1),IFERROR(VLOOKUP(【研】入力シート➁!B86,テーブル1[[#All],[医薬品名]:[単位2]],COLUMN(テーブル1[[#Headers],[単位2]])-3,0),"")))</f>
        <v/>
      </c>
      <c r="F86" s="66"/>
      <c r="G86" s="62" t="str">
        <f t="shared" ca="1" si="7"/>
        <v/>
      </c>
      <c r="H86" s="69"/>
      <c r="I86" s="62" t="str">
        <f t="shared" ca="1" si="8"/>
        <v/>
      </c>
      <c r="J86" s="77"/>
      <c r="K86" s="62" t="str">
        <f t="shared" ca="1" si="9"/>
        <v/>
      </c>
      <c r="L86" s="78"/>
      <c r="M86" s="62" t="str">
        <f t="shared" ca="1" si="10"/>
        <v/>
      </c>
      <c r="N86" s="79"/>
      <c r="O86" s="81"/>
      <c r="P86" s="81"/>
      <c r="Q86" s="89"/>
      <c r="R86" s="90"/>
      <c r="S86" s="88" t="str">
        <f t="shared" ca="1" si="13"/>
        <v/>
      </c>
      <c r="V86" s="16">
        <f t="shared" si="11"/>
        <v>1</v>
      </c>
    </row>
    <row r="87" spans="1:22" ht="40" customHeight="1">
      <c r="A87" s="16">
        <f t="shared" ca="1" si="12"/>
        <v>81</v>
      </c>
      <c r="B87" s="64"/>
      <c r="C87" s="58" t="str">
        <f ca="1">IF(AND(B87="",OFFSET(B87,-1,0,1,1)&lt;&gt;""),OFFSET(C87,-1,0,1,1),IF(AND(B87="",OFFSET(B87,-1,0,1,1)="",OR(OFFSET(N87,-1,0,1)&lt;&gt;"",OFFSET(P87,-1,0,1,1)&lt;&gt;"")),OFFSET(C87,-2,0,1,1),IFERROR(VLOOKUP(【研】入力シート➁!B87,テーブル1[[#All],[医薬品名]:[単位2]],COLUMN(【研】入力シート➁!P83)-3,0),"")))</f>
        <v/>
      </c>
      <c r="D87" s="65"/>
      <c r="E87" s="60" t="str">
        <f ca="1">IF(AND(B87="",OFFSET(B87,-1,0,1,1)&lt;&gt;""),OFFSET(E87,-1,0,1,1),IF(AND(B87="",OFFSET(B87,-1,0,1,1)="",OR(OR(OFFSET(F87,-1,0,1)&lt;0,OFFSET(H87,-1,0,1)&lt;0),OFFSET(P87,-1,0,1,1)&lt;&gt;"")),OFFSET(E87,-2,0,1,1),IFERROR(VLOOKUP(【研】入力シート➁!B87,テーブル1[[#All],[医薬品名]:[単位2]],COLUMN(テーブル1[[#Headers],[単位2]])-3,0),"")))</f>
        <v/>
      </c>
      <c r="F87" s="66"/>
      <c r="G87" s="62" t="str">
        <f t="shared" ca="1" si="7"/>
        <v/>
      </c>
      <c r="H87" s="69"/>
      <c r="I87" s="62" t="str">
        <f t="shared" ca="1" si="8"/>
        <v/>
      </c>
      <c r="J87" s="77"/>
      <c r="K87" s="62" t="str">
        <f t="shared" ca="1" si="9"/>
        <v/>
      </c>
      <c r="L87" s="78"/>
      <c r="M87" s="62" t="str">
        <f t="shared" ca="1" si="10"/>
        <v/>
      </c>
      <c r="N87" s="79"/>
      <c r="O87" s="81"/>
      <c r="P87" s="81"/>
      <c r="Q87" s="89"/>
      <c r="R87" s="90"/>
      <c r="S87" s="88" t="str">
        <f t="shared" ca="1" si="13"/>
        <v/>
      </c>
      <c r="V87" s="16">
        <f t="shared" si="11"/>
        <v>1</v>
      </c>
    </row>
    <row r="88" spans="1:22" ht="40" customHeight="1">
      <c r="A88" s="16">
        <f t="shared" ca="1" si="12"/>
        <v>82</v>
      </c>
      <c r="B88" s="64"/>
      <c r="C88" s="58" t="str">
        <f ca="1">IF(AND(B88="",OFFSET(B88,-1,0,1,1)&lt;&gt;""),OFFSET(C88,-1,0,1,1),IF(AND(B88="",OFFSET(B88,-1,0,1,1)="",OR(OFFSET(N88,-1,0,1)&lt;&gt;"",OFFSET(P88,-1,0,1,1)&lt;&gt;"")),OFFSET(C88,-2,0,1,1),IFERROR(VLOOKUP(【研】入力シート➁!B88,テーブル1[[#All],[医薬品名]:[単位2]],COLUMN(【研】入力シート➁!P84)-3,0),"")))</f>
        <v/>
      </c>
      <c r="D88" s="65"/>
      <c r="E88" s="60" t="str">
        <f ca="1">IF(AND(B88="",OFFSET(B88,-1,0,1,1)&lt;&gt;""),OFFSET(E88,-1,0,1,1),IF(AND(B88="",OFFSET(B88,-1,0,1,1)="",OR(OR(OFFSET(F88,-1,0,1)&lt;0,OFFSET(H88,-1,0,1)&lt;0),OFFSET(P88,-1,0,1,1)&lt;&gt;"")),OFFSET(E88,-2,0,1,1),IFERROR(VLOOKUP(【研】入力シート➁!B88,テーブル1[[#All],[医薬品名]:[単位2]],COLUMN(テーブル1[[#Headers],[単位2]])-3,0),"")))</f>
        <v/>
      </c>
      <c r="F88" s="66"/>
      <c r="G88" s="62" t="str">
        <f t="shared" ca="1" si="7"/>
        <v/>
      </c>
      <c r="H88" s="69"/>
      <c r="I88" s="62" t="str">
        <f t="shared" ca="1" si="8"/>
        <v/>
      </c>
      <c r="J88" s="77"/>
      <c r="K88" s="62" t="str">
        <f t="shared" ca="1" si="9"/>
        <v/>
      </c>
      <c r="L88" s="78"/>
      <c r="M88" s="62" t="str">
        <f t="shared" ca="1" si="10"/>
        <v/>
      </c>
      <c r="N88" s="79"/>
      <c r="O88" s="81"/>
      <c r="P88" s="81"/>
      <c r="Q88" s="89"/>
      <c r="R88" s="90"/>
      <c r="S88" s="88" t="str">
        <f t="shared" ca="1" si="13"/>
        <v/>
      </c>
      <c r="V88" s="16">
        <f t="shared" si="11"/>
        <v>1</v>
      </c>
    </row>
    <row r="89" spans="1:22" ht="40" customHeight="1">
      <c r="A89" s="16">
        <f t="shared" ca="1" si="12"/>
        <v>83</v>
      </c>
      <c r="B89" s="64"/>
      <c r="C89" s="58" t="str">
        <f ca="1">IF(AND(B89="",OFFSET(B89,-1,0,1,1)&lt;&gt;""),OFFSET(C89,-1,0,1,1),IF(AND(B89="",OFFSET(B89,-1,0,1,1)="",OR(OFFSET(N89,-1,0,1)&lt;&gt;"",OFFSET(P89,-1,0,1,1)&lt;&gt;"")),OFFSET(C89,-2,0,1,1),IFERROR(VLOOKUP(【研】入力シート➁!B89,テーブル1[[#All],[医薬品名]:[単位2]],COLUMN(【研】入力シート➁!P85)-3,0),"")))</f>
        <v/>
      </c>
      <c r="D89" s="65"/>
      <c r="E89" s="60" t="str">
        <f ca="1">IF(AND(B89="",OFFSET(B89,-1,0,1,1)&lt;&gt;""),OFFSET(E89,-1,0,1,1),IF(AND(B89="",OFFSET(B89,-1,0,1,1)="",OR(OR(OFFSET(F89,-1,0,1)&lt;0,OFFSET(H89,-1,0,1)&lt;0),OFFSET(P89,-1,0,1,1)&lt;&gt;"")),OFFSET(E89,-2,0,1,1),IFERROR(VLOOKUP(【研】入力シート➁!B89,テーブル1[[#All],[医薬品名]:[単位2]],COLUMN(テーブル1[[#Headers],[単位2]])-3,0),"")))</f>
        <v/>
      </c>
      <c r="F89" s="66"/>
      <c r="G89" s="62" t="str">
        <f t="shared" ca="1" si="7"/>
        <v/>
      </c>
      <c r="H89" s="69"/>
      <c r="I89" s="62" t="str">
        <f t="shared" ca="1" si="8"/>
        <v/>
      </c>
      <c r="J89" s="77"/>
      <c r="K89" s="62" t="str">
        <f t="shared" ca="1" si="9"/>
        <v/>
      </c>
      <c r="L89" s="78"/>
      <c r="M89" s="62" t="str">
        <f t="shared" ca="1" si="10"/>
        <v/>
      </c>
      <c r="N89" s="79"/>
      <c r="O89" s="81"/>
      <c r="P89" s="81"/>
      <c r="Q89" s="89"/>
      <c r="R89" s="90"/>
      <c r="S89" s="88" t="str">
        <f t="shared" ca="1" si="13"/>
        <v/>
      </c>
      <c r="V89" s="16">
        <f t="shared" si="11"/>
        <v>1</v>
      </c>
    </row>
    <row r="90" spans="1:22" ht="40" customHeight="1">
      <c r="A90" s="16">
        <f t="shared" ca="1" si="12"/>
        <v>84</v>
      </c>
      <c r="B90" s="64"/>
      <c r="C90" s="58" t="str">
        <f ca="1">IF(AND(B90="",OFFSET(B90,-1,0,1,1)&lt;&gt;""),OFFSET(C90,-1,0,1,1),IF(AND(B90="",OFFSET(B90,-1,0,1,1)="",OR(OFFSET(N90,-1,0,1)&lt;&gt;"",OFFSET(P90,-1,0,1,1)&lt;&gt;"")),OFFSET(C90,-2,0,1,1),IFERROR(VLOOKUP(【研】入力シート➁!B90,テーブル1[[#All],[医薬品名]:[単位2]],COLUMN(【研】入力シート➁!P86)-3,0),"")))</f>
        <v/>
      </c>
      <c r="D90" s="65"/>
      <c r="E90" s="60" t="str">
        <f ca="1">IF(AND(B90="",OFFSET(B90,-1,0,1,1)&lt;&gt;""),OFFSET(E90,-1,0,1,1),IF(AND(B90="",OFFSET(B90,-1,0,1,1)="",OR(OR(OFFSET(F90,-1,0,1)&lt;0,OFFSET(H90,-1,0,1)&lt;0),OFFSET(P90,-1,0,1,1)&lt;&gt;"")),OFFSET(E90,-2,0,1,1),IFERROR(VLOOKUP(【研】入力シート➁!B90,テーブル1[[#All],[医薬品名]:[単位2]],COLUMN(テーブル1[[#Headers],[単位2]])-3,0),"")))</f>
        <v/>
      </c>
      <c r="F90" s="66"/>
      <c r="G90" s="62" t="str">
        <f t="shared" ca="1" si="7"/>
        <v/>
      </c>
      <c r="H90" s="69"/>
      <c r="I90" s="62" t="str">
        <f t="shared" ca="1" si="8"/>
        <v/>
      </c>
      <c r="J90" s="77"/>
      <c r="K90" s="62" t="str">
        <f t="shared" ca="1" si="9"/>
        <v/>
      </c>
      <c r="L90" s="78"/>
      <c r="M90" s="62" t="str">
        <f t="shared" ca="1" si="10"/>
        <v/>
      </c>
      <c r="N90" s="79"/>
      <c r="O90" s="81"/>
      <c r="P90" s="81"/>
      <c r="Q90" s="89"/>
      <c r="R90" s="90"/>
      <c r="S90" s="88" t="str">
        <f t="shared" ca="1" si="13"/>
        <v/>
      </c>
      <c r="V90" s="16">
        <f t="shared" si="11"/>
        <v>1</v>
      </c>
    </row>
    <row r="91" spans="1:22" ht="40" customHeight="1">
      <c r="A91" s="16">
        <f t="shared" ca="1" si="12"/>
        <v>85</v>
      </c>
      <c r="B91" s="64"/>
      <c r="C91" s="58" t="str">
        <f ca="1">IF(AND(B91="",OFFSET(B91,-1,0,1,1)&lt;&gt;""),OFFSET(C91,-1,0,1,1),IF(AND(B91="",OFFSET(B91,-1,0,1,1)="",OR(OFFSET(N91,-1,0,1)&lt;&gt;"",OFFSET(P91,-1,0,1,1)&lt;&gt;"")),OFFSET(C91,-2,0,1,1),IFERROR(VLOOKUP(【研】入力シート➁!B91,テーブル1[[#All],[医薬品名]:[単位2]],COLUMN(【研】入力シート➁!P87)-3,0),"")))</f>
        <v/>
      </c>
      <c r="D91" s="65"/>
      <c r="E91" s="60" t="str">
        <f ca="1">IF(AND(B91="",OFFSET(B91,-1,0,1,1)&lt;&gt;""),OFFSET(E91,-1,0,1,1),IF(AND(B91="",OFFSET(B91,-1,0,1,1)="",OR(OR(OFFSET(F91,-1,0,1)&lt;0,OFFSET(H91,-1,0,1)&lt;0),OFFSET(P91,-1,0,1,1)&lt;&gt;"")),OFFSET(E91,-2,0,1,1),IFERROR(VLOOKUP(【研】入力シート➁!B91,テーブル1[[#All],[医薬品名]:[単位2]],COLUMN(テーブル1[[#Headers],[単位2]])-3,0),"")))</f>
        <v/>
      </c>
      <c r="F91" s="66"/>
      <c r="G91" s="62" t="str">
        <f t="shared" ca="1" si="7"/>
        <v/>
      </c>
      <c r="H91" s="69"/>
      <c r="I91" s="62" t="str">
        <f t="shared" ca="1" si="8"/>
        <v/>
      </c>
      <c r="J91" s="77"/>
      <c r="K91" s="62" t="str">
        <f t="shared" ca="1" si="9"/>
        <v/>
      </c>
      <c r="L91" s="78"/>
      <c r="M91" s="62" t="str">
        <f t="shared" ca="1" si="10"/>
        <v/>
      </c>
      <c r="N91" s="79"/>
      <c r="O91" s="81"/>
      <c r="P91" s="81"/>
      <c r="Q91" s="89"/>
      <c r="R91" s="90"/>
      <c r="S91" s="88" t="str">
        <f t="shared" ca="1" si="13"/>
        <v/>
      </c>
      <c r="V91" s="16">
        <f t="shared" si="11"/>
        <v>1</v>
      </c>
    </row>
    <row r="92" spans="1:22" ht="40" customHeight="1">
      <c r="A92" s="16">
        <f t="shared" ca="1" si="12"/>
        <v>86</v>
      </c>
      <c r="B92" s="64"/>
      <c r="C92" s="58" t="str">
        <f ca="1">IF(AND(B92="",OFFSET(B92,-1,0,1,1)&lt;&gt;""),OFFSET(C92,-1,0,1,1),IF(AND(B92="",OFFSET(B92,-1,0,1,1)="",OR(OFFSET(N92,-1,0,1)&lt;&gt;"",OFFSET(P92,-1,0,1,1)&lt;&gt;"")),OFFSET(C92,-2,0,1,1),IFERROR(VLOOKUP(【研】入力シート➁!B92,テーブル1[[#All],[医薬品名]:[単位2]],COLUMN(【研】入力シート➁!P88)-3,0),"")))</f>
        <v/>
      </c>
      <c r="D92" s="65"/>
      <c r="E92" s="60" t="str">
        <f ca="1">IF(AND(B92="",OFFSET(B92,-1,0,1,1)&lt;&gt;""),OFFSET(E92,-1,0,1,1),IF(AND(B92="",OFFSET(B92,-1,0,1,1)="",OR(OR(OFFSET(F92,-1,0,1)&lt;0,OFFSET(H92,-1,0,1)&lt;0),OFFSET(P92,-1,0,1,1)&lt;&gt;"")),OFFSET(E92,-2,0,1,1),IFERROR(VLOOKUP(【研】入力シート➁!B92,テーブル1[[#All],[医薬品名]:[単位2]],COLUMN(テーブル1[[#Headers],[単位2]])-3,0),"")))</f>
        <v/>
      </c>
      <c r="F92" s="66"/>
      <c r="G92" s="62" t="str">
        <f t="shared" ca="1" si="7"/>
        <v/>
      </c>
      <c r="H92" s="69"/>
      <c r="I92" s="62" t="str">
        <f t="shared" ca="1" si="8"/>
        <v/>
      </c>
      <c r="J92" s="77"/>
      <c r="K92" s="62" t="str">
        <f t="shared" ca="1" si="9"/>
        <v/>
      </c>
      <c r="L92" s="78"/>
      <c r="M92" s="62" t="str">
        <f t="shared" ca="1" si="10"/>
        <v/>
      </c>
      <c r="N92" s="79"/>
      <c r="O92" s="81"/>
      <c r="P92" s="81"/>
      <c r="Q92" s="89"/>
      <c r="R92" s="90"/>
      <c r="S92" s="88" t="str">
        <f t="shared" ca="1" si="13"/>
        <v/>
      </c>
      <c r="V92" s="16">
        <f t="shared" si="11"/>
        <v>1</v>
      </c>
    </row>
    <row r="93" spans="1:22" ht="40" customHeight="1">
      <c r="A93" s="16">
        <f t="shared" ca="1" si="12"/>
        <v>87</v>
      </c>
      <c r="B93" s="64"/>
      <c r="C93" s="58" t="str">
        <f ca="1">IF(AND(B93="",OFFSET(B93,-1,0,1,1)&lt;&gt;""),OFFSET(C93,-1,0,1,1),IF(AND(B93="",OFFSET(B93,-1,0,1,1)="",OR(OFFSET(N93,-1,0,1)&lt;&gt;"",OFFSET(P93,-1,0,1,1)&lt;&gt;"")),OFFSET(C93,-2,0,1,1),IFERROR(VLOOKUP(【研】入力シート➁!B93,テーブル1[[#All],[医薬品名]:[単位2]],COLUMN(【研】入力シート➁!P89)-3,0),"")))</f>
        <v/>
      </c>
      <c r="D93" s="65"/>
      <c r="E93" s="60" t="str">
        <f ca="1">IF(AND(B93="",OFFSET(B93,-1,0,1,1)&lt;&gt;""),OFFSET(E93,-1,0,1,1),IF(AND(B93="",OFFSET(B93,-1,0,1,1)="",OR(OR(OFFSET(F93,-1,0,1)&lt;0,OFFSET(H93,-1,0,1)&lt;0),OFFSET(P93,-1,0,1,1)&lt;&gt;"")),OFFSET(E93,-2,0,1,1),IFERROR(VLOOKUP(【研】入力シート➁!B93,テーブル1[[#All],[医薬品名]:[単位2]],COLUMN(テーブル1[[#Headers],[単位2]])-3,0),"")))</f>
        <v/>
      </c>
      <c r="F93" s="66"/>
      <c r="G93" s="62" t="str">
        <f t="shared" ca="1" si="7"/>
        <v/>
      </c>
      <c r="H93" s="69"/>
      <c r="I93" s="62" t="str">
        <f t="shared" ca="1" si="8"/>
        <v/>
      </c>
      <c r="J93" s="77"/>
      <c r="K93" s="62" t="str">
        <f t="shared" ca="1" si="9"/>
        <v/>
      </c>
      <c r="L93" s="78"/>
      <c r="M93" s="62" t="str">
        <f t="shared" ca="1" si="10"/>
        <v/>
      </c>
      <c r="N93" s="79"/>
      <c r="O93" s="81"/>
      <c r="P93" s="81"/>
      <c r="Q93" s="89"/>
      <c r="R93" s="90"/>
      <c r="S93" s="88" t="str">
        <f t="shared" ca="1" si="13"/>
        <v/>
      </c>
      <c r="V93" s="16">
        <f t="shared" si="11"/>
        <v>1</v>
      </c>
    </row>
    <row r="94" spans="1:22" ht="40" customHeight="1">
      <c r="A94" s="16">
        <f t="shared" ca="1" si="12"/>
        <v>88</v>
      </c>
      <c r="B94" s="64"/>
      <c r="C94" s="58" t="str">
        <f ca="1">IF(AND(B94="",OFFSET(B94,-1,0,1,1)&lt;&gt;""),OFFSET(C94,-1,0,1,1),IF(AND(B94="",OFFSET(B94,-1,0,1,1)="",OR(OFFSET(N94,-1,0,1)&lt;&gt;"",OFFSET(P94,-1,0,1,1)&lt;&gt;"")),OFFSET(C94,-2,0,1,1),IFERROR(VLOOKUP(【研】入力シート➁!B94,テーブル1[[#All],[医薬品名]:[単位2]],COLUMN(【研】入力シート➁!P90)-3,0),"")))</f>
        <v/>
      </c>
      <c r="D94" s="65"/>
      <c r="E94" s="60" t="str">
        <f ca="1">IF(AND(B94="",OFFSET(B94,-1,0,1,1)&lt;&gt;""),OFFSET(E94,-1,0,1,1),IF(AND(B94="",OFFSET(B94,-1,0,1,1)="",OR(OR(OFFSET(F94,-1,0,1)&lt;0,OFFSET(H94,-1,0,1)&lt;0),OFFSET(P94,-1,0,1,1)&lt;&gt;"")),OFFSET(E94,-2,0,1,1),IFERROR(VLOOKUP(【研】入力シート➁!B94,テーブル1[[#All],[医薬品名]:[単位2]],COLUMN(テーブル1[[#Headers],[単位2]])-3,0),"")))</f>
        <v/>
      </c>
      <c r="F94" s="66"/>
      <c r="G94" s="62" t="str">
        <f t="shared" ca="1" si="7"/>
        <v/>
      </c>
      <c r="H94" s="69"/>
      <c r="I94" s="62" t="str">
        <f t="shared" ca="1" si="8"/>
        <v/>
      </c>
      <c r="J94" s="77"/>
      <c r="K94" s="62" t="str">
        <f t="shared" ca="1" si="9"/>
        <v/>
      </c>
      <c r="L94" s="78"/>
      <c r="M94" s="62" t="str">
        <f t="shared" ca="1" si="10"/>
        <v/>
      </c>
      <c r="N94" s="79"/>
      <c r="O94" s="81"/>
      <c r="P94" s="81"/>
      <c r="Q94" s="89"/>
      <c r="R94" s="90"/>
      <c r="S94" s="88" t="str">
        <f t="shared" ca="1" si="13"/>
        <v/>
      </c>
      <c r="V94" s="16">
        <f t="shared" si="11"/>
        <v>1</v>
      </c>
    </row>
    <row r="95" spans="1:22" ht="40" customHeight="1">
      <c r="A95" s="16">
        <f t="shared" ca="1" si="12"/>
        <v>89</v>
      </c>
      <c r="B95" s="64"/>
      <c r="C95" s="58" t="str">
        <f ca="1">IF(AND(B95="",OFFSET(B95,-1,0,1,1)&lt;&gt;""),OFFSET(C95,-1,0,1,1),IF(AND(B95="",OFFSET(B95,-1,0,1,1)="",OR(OFFSET(N95,-1,0,1)&lt;&gt;"",OFFSET(P95,-1,0,1,1)&lt;&gt;"")),OFFSET(C95,-2,0,1,1),IFERROR(VLOOKUP(【研】入力シート➁!B95,テーブル1[[#All],[医薬品名]:[単位2]],COLUMN(【研】入力シート➁!P91)-3,0),"")))</f>
        <v/>
      </c>
      <c r="D95" s="65"/>
      <c r="E95" s="60" t="str">
        <f ca="1">IF(AND(B95="",OFFSET(B95,-1,0,1,1)&lt;&gt;""),OFFSET(E95,-1,0,1,1),IF(AND(B95="",OFFSET(B95,-1,0,1,1)="",OR(OR(OFFSET(F95,-1,0,1)&lt;0,OFFSET(H95,-1,0,1)&lt;0),OFFSET(P95,-1,0,1,1)&lt;&gt;"")),OFFSET(E95,-2,0,1,1),IFERROR(VLOOKUP(【研】入力シート➁!B95,テーブル1[[#All],[医薬品名]:[単位2]],COLUMN(テーブル1[[#Headers],[単位2]])-3,0),"")))</f>
        <v/>
      </c>
      <c r="F95" s="66"/>
      <c r="G95" s="62" t="str">
        <f t="shared" ca="1" si="7"/>
        <v/>
      </c>
      <c r="H95" s="69"/>
      <c r="I95" s="62" t="str">
        <f t="shared" ca="1" si="8"/>
        <v/>
      </c>
      <c r="J95" s="77"/>
      <c r="K95" s="62" t="str">
        <f t="shared" ca="1" si="9"/>
        <v/>
      </c>
      <c r="L95" s="78"/>
      <c r="M95" s="62" t="str">
        <f t="shared" ca="1" si="10"/>
        <v/>
      </c>
      <c r="N95" s="79"/>
      <c r="O95" s="81"/>
      <c r="P95" s="81"/>
      <c r="Q95" s="89"/>
      <c r="R95" s="90"/>
      <c r="S95" s="88" t="str">
        <f t="shared" ca="1" si="13"/>
        <v/>
      </c>
      <c r="V95" s="16">
        <f t="shared" si="11"/>
        <v>1</v>
      </c>
    </row>
    <row r="96" spans="1:22" ht="40" customHeight="1">
      <c r="A96" s="16">
        <f t="shared" ca="1" si="12"/>
        <v>90</v>
      </c>
      <c r="B96" s="64"/>
      <c r="C96" s="58" t="str">
        <f ca="1">IF(AND(B96="",OFFSET(B96,-1,0,1,1)&lt;&gt;""),OFFSET(C96,-1,0,1,1),IF(AND(B96="",OFFSET(B96,-1,0,1,1)="",OR(OFFSET(N96,-1,0,1)&lt;&gt;"",OFFSET(P96,-1,0,1,1)&lt;&gt;"")),OFFSET(C96,-2,0,1,1),IFERROR(VLOOKUP(【研】入力シート➁!B96,テーブル1[[#All],[医薬品名]:[単位2]],COLUMN(【研】入力シート➁!P92)-3,0),"")))</f>
        <v/>
      </c>
      <c r="D96" s="65"/>
      <c r="E96" s="60" t="str">
        <f ca="1">IF(AND(B96="",OFFSET(B96,-1,0,1,1)&lt;&gt;""),OFFSET(E96,-1,0,1,1),IF(AND(B96="",OFFSET(B96,-1,0,1,1)="",OR(OR(OFFSET(F96,-1,0,1)&lt;0,OFFSET(H96,-1,0,1)&lt;0),OFFSET(P96,-1,0,1,1)&lt;&gt;"")),OFFSET(E96,-2,0,1,1),IFERROR(VLOOKUP(【研】入力シート➁!B96,テーブル1[[#All],[医薬品名]:[単位2]],COLUMN(テーブル1[[#Headers],[単位2]])-3,0),"")))</f>
        <v/>
      </c>
      <c r="F96" s="66"/>
      <c r="G96" s="62" t="str">
        <f t="shared" ca="1" si="7"/>
        <v/>
      </c>
      <c r="H96" s="69"/>
      <c r="I96" s="62" t="str">
        <f t="shared" ca="1" si="8"/>
        <v/>
      </c>
      <c r="J96" s="77"/>
      <c r="K96" s="62" t="str">
        <f t="shared" ca="1" si="9"/>
        <v/>
      </c>
      <c r="L96" s="78"/>
      <c r="M96" s="62" t="str">
        <f t="shared" ca="1" si="10"/>
        <v/>
      </c>
      <c r="N96" s="79"/>
      <c r="O96" s="81"/>
      <c r="P96" s="81"/>
      <c r="Q96" s="89"/>
      <c r="R96" s="90"/>
      <c r="S96" s="88" t="str">
        <f t="shared" ca="1" si="13"/>
        <v/>
      </c>
      <c r="V96" s="16">
        <f t="shared" si="11"/>
        <v>1</v>
      </c>
    </row>
    <row r="97" spans="1:22" ht="40" customHeight="1">
      <c r="A97" s="16">
        <f t="shared" ca="1" si="12"/>
        <v>91</v>
      </c>
      <c r="B97" s="64"/>
      <c r="C97" s="58" t="str">
        <f ca="1">IF(AND(B97="",OFFSET(B97,-1,0,1,1)&lt;&gt;""),OFFSET(C97,-1,0,1,1),IF(AND(B97="",OFFSET(B97,-1,0,1,1)="",OR(OFFSET(N97,-1,0,1)&lt;&gt;"",OFFSET(P97,-1,0,1,1)&lt;&gt;"")),OFFSET(C97,-2,0,1,1),IFERROR(VLOOKUP(【研】入力シート➁!B97,テーブル1[[#All],[医薬品名]:[単位2]],COLUMN(【研】入力シート➁!P93)-3,0),"")))</f>
        <v/>
      </c>
      <c r="D97" s="65"/>
      <c r="E97" s="60" t="str">
        <f ca="1">IF(AND(B97="",OFFSET(B97,-1,0,1,1)&lt;&gt;""),OFFSET(E97,-1,0,1,1),IF(AND(B97="",OFFSET(B97,-1,0,1,1)="",OR(OR(OFFSET(F97,-1,0,1)&lt;0,OFFSET(H97,-1,0,1)&lt;0),OFFSET(P97,-1,0,1,1)&lt;&gt;"")),OFFSET(E97,-2,0,1,1),IFERROR(VLOOKUP(【研】入力シート➁!B97,テーブル1[[#All],[医薬品名]:[単位2]],COLUMN(テーブル1[[#Headers],[単位2]])-3,0),"")))</f>
        <v/>
      </c>
      <c r="F97" s="66"/>
      <c r="G97" s="62" t="str">
        <f t="shared" ca="1" si="7"/>
        <v/>
      </c>
      <c r="H97" s="69"/>
      <c r="I97" s="62" t="str">
        <f t="shared" ca="1" si="8"/>
        <v/>
      </c>
      <c r="J97" s="77"/>
      <c r="K97" s="62" t="str">
        <f t="shared" ca="1" si="9"/>
        <v/>
      </c>
      <c r="L97" s="78"/>
      <c r="M97" s="62" t="str">
        <f t="shared" ca="1" si="10"/>
        <v/>
      </c>
      <c r="N97" s="79"/>
      <c r="O97" s="81"/>
      <c r="P97" s="81"/>
      <c r="Q97" s="89"/>
      <c r="R97" s="91"/>
      <c r="S97" s="88" t="str">
        <f t="shared" ca="1" si="13"/>
        <v/>
      </c>
      <c r="V97" s="16">
        <f t="shared" si="11"/>
        <v>1</v>
      </c>
    </row>
    <row r="98" spans="1:22" ht="40" customHeight="1">
      <c r="A98" s="16">
        <f t="shared" ca="1" si="12"/>
        <v>92</v>
      </c>
      <c r="B98" s="64"/>
      <c r="C98" s="58" t="str">
        <f ca="1">IF(AND(B98="",OFFSET(B98,-1,0,1,1)&lt;&gt;""),OFFSET(C98,-1,0,1,1),IF(AND(B98="",OFFSET(B98,-1,0,1,1)="",OR(OFFSET(N98,-1,0,1)&lt;&gt;"",OFFSET(P98,-1,0,1,1)&lt;&gt;"")),OFFSET(C98,-2,0,1,1),IFERROR(VLOOKUP(【研】入力シート➁!B98,テーブル1[[#All],[医薬品名]:[単位2]],COLUMN(【研】入力シート➁!P94)-3,0),"")))</f>
        <v/>
      </c>
      <c r="D98" s="65"/>
      <c r="E98" s="60" t="str">
        <f ca="1">IF(AND(B98="",OFFSET(B98,-1,0,1,1)&lt;&gt;""),OFFSET(E98,-1,0,1,1),IF(AND(B98="",OFFSET(B98,-1,0,1,1)="",OR(OR(OFFSET(F98,-1,0,1)&lt;0,OFFSET(H98,-1,0,1)&lt;0),OFFSET(P98,-1,0,1,1)&lt;&gt;"")),OFFSET(E98,-2,0,1,1),IFERROR(VLOOKUP(【研】入力シート➁!B98,テーブル1[[#All],[医薬品名]:[単位2]],COLUMN(テーブル1[[#Headers],[単位2]])-3,0),"")))</f>
        <v/>
      </c>
      <c r="F98" s="66"/>
      <c r="G98" s="62" t="str">
        <f t="shared" ca="1" si="7"/>
        <v/>
      </c>
      <c r="H98" s="69"/>
      <c r="I98" s="62" t="str">
        <f t="shared" ca="1" si="8"/>
        <v/>
      </c>
      <c r="J98" s="77"/>
      <c r="K98" s="62" t="str">
        <f t="shared" ca="1" si="9"/>
        <v/>
      </c>
      <c r="L98" s="78"/>
      <c r="M98" s="62" t="str">
        <f t="shared" ca="1" si="10"/>
        <v/>
      </c>
      <c r="N98" s="79"/>
      <c r="O98" s="81"/>
      <c r="P98" s="81"/>
      <c r="Q98" s="89"/>
      <c r="R98" s="91"/>
      <c r="S98" s="88" t="str">
        <f t="shared" ca="1" si="13"/>
        <v/>
      </c>
      <c r="V98" s="16">
        <f t="shared" si="11"/>
        <v>1</v>
      </c>
    </row>
    <row r="99" spans="1:22" ht="40" customHeight="1">
      <c r="A99" s="16">
        <f t="shared" ca="1" si="12"/>
        <v>93</v>
      </c>
      <c r="B99" s="64"/>
      <c r="C99" s="58" t="str">
        <f ca="1">IF(AND(B99="",OFFSET(B99,-1,0,1,1)&lt;&gt;""),OFFSET(C99,-1,0,1,1),IF(AND(B99="",OFFSET(B99,-1,0,1,1)="",OR(OFFSET(N99,-1,0,1)&lt;&gt;"",OFFSET(P99,-1,0,1,1)&lt;&gt;"")),OFFSET(C99,-2,0,1,1),IFERROR(VLOOKUP(【研】入力シート➁!B99,テーブル1[[#All],[医薬品名]:[単位2]],COLUMN(【研】入力シート➁!P95)-3,0),"")))</f>
        <v/>
      </c>
      <c r="D99" s="65"/>
      <c r="E99" s="60" t="str">
        <f ca="1">IF(AND(B99="",OFFSET(B99,-1,0,1,1)&lt;&gt;""),OFFSET(E99,-1,0,1,1),IF(AND(B99="",OFFSET(B99,-1,0,1,1)="",OR(OR(OFFSET(F99,-1,0,1)&lt;0,OFFSET(H99,-1,0,1)&lt;0),OFFSET(P99,-1,0,1,1)&lt;&gt;"")),OFFSET(E99,-2,0,1,1),IFERROR(VLOOKUP(【研】入力シート➁!B99,テーブル1[[#All],[医薬品名]:[単位2]],COLUMN(テーブル1[[#Headers],[単位2]])-3,0),"")))</f>
        <v/>
      </c>
      <c r="F99" s="66"/>
      <c r="G99" s="62" t="str">
        <f t="shared" ca="1" si="7"/>
        <v/>
      </c>
      <c r="H99" s="69"/>
      <c r="I99" s="62" t="str">
        <f t="shared" ca="1" si="8"/>
        <v/>
      </c>
      <c r="J99" s="77"/>
      <c r="K99" s="62" t="str">
        <f t="shared" ca="1" si="9"/>
        <v/>
      </c>
      <c r="L99" s="78"/>
      <c r="M99" s="62" t="str">
        <f t="shared" ca="1" si="10"/>
        <v/>
      </c>
      <c r="N99" s="79"/>
      <c r="O99" s="81"/>
      <c r="P99" s="81"/>
      <c r="Q99" s="89"/>
      <c r="R99" s="91"/>
      <c r="S99" s="88" t="str">
        <f t="shared" ca="1" si="13"/>
        <v/>
      </c>
      <c r="V99" s="16">
        <f t="shared" si="11"/>
        <v>1</v>
      </c>
    </row>
    <row r="100" spans="1:22" ht="40" customHeight="1">
      <c r="A100" s="16">
        <f t="shared" ca="1" si="12"/>
        <v>94</v>
      </c>
      <c r="B100" s="64"/>
      <c r="C100" s="58" t="str">
        <f ca="1">IF(AND(B100="",OFFSET(B100,-1,0,1,1)&lt;&gt;""),OFFSET(C100,-1,0,1,1),IF(AND(B100="",OFFSET(B100,-1,0,1,1)="",OR(OFFSET(N100,-1,0,1)&lt;&gt;"",OFFSET(P100,-1,0,1,1)&lt;&gt;"")),OFFSET(C100,-2,0,1,1),IFERROR(VLOOKUP(【研】入力シート➁!B100,テーブル1[[#All],[医薬品名]:[単位2]],COLUMN(【研】入力シート➁!P96)-3,0),"")))</f>
        <v/>
      </c>
      <c r="D100" s="65"/>
      <c r="E100" s="60" t="str">
        <f ca="1">IF(AND(B100="",OFFSET(B100,-1,0,1,1)&lt;&gt;""),OFFSET(E100,-1,0,1,1),IF(AND(B100="",OFFSET(B100,-1,0,1,1)="",OR(OR(OFFSET(F100,-1,0,1)&lt;0,OFFSET(H100,-1,0,1)&lt;0),OFFSET(P100,-1,0,1,1)&lt;&gt;"")),OFFSET(E100,-2,0,1,1),IFERROR(VLOOKUP(【研】入力シート➁!B100,テーブル1[[#All],[医薬品名]:[単位2]],COLUMN(テーブル1[[#Headers],[単位2]])-3,0),"")))</f>
        <v/>
      </c>
      <c r="F100" s="66"/>
      <c r="G100" s="62" t="str">
        <f t="shared" ca="1" si="7"/>
        <v/>
      </c>
      <c r="H100" s="69"/>
      <c r="I100" s="62" t="str">
        <f t="shared" ca="1" si="8"/>
        <v/>
      </c>
      <c r="J100" s="77"/>
      <c r="K100" s="62" t="str">
        <f t="shared" ca="1" si="9"/>
        <v/>
      </c>
      <c r="L100" s="78"/>
      <c r="M100" s="62" t="str">
        <f t="shared" ca="1" si="10"/>
        <v/>
      </c>
      <c r="N100" s="79"/>
      <c r="O100" s="81"/>
      <c r="P100" s="81"/>
      <c r="Q100" s="89"/>
      <c r="R100" s="91"/>
      <c r="S100" s="88" t="str">
        <f t="shared" ca="1" si="13"/>
        <v/>
      </c>
      <c r="V100" s="16">
        <f t="shared" si="11"/>
        <v>1</v>
      </c>
    </row>
    <row r="101" spans="1:22" ht="40" customHeight="1">
      <c r="A101" s="16">
        <f t="shared" ca="1" si="12"/>
        <v>95</v>
      </c>
      <c r="B101" s="64"/>
      <c r="C101" s="58" t="str">
        <f ca="1">IF(AND(B101="",OFFSET(B101,-1,0,1,1)&lt;&gt;""),OFFSET(C101,-1,0,1,1),IF(AND(B101="",OFFSET(B101,-1,0,1,1)="",OR(OFFSET(N101,-1,0,1)&lt;&gt;"",OFFSET(P101,-1,0,1,1)&lt;&gt;"")),OFFSET(C101,-2,0,1,1),IFERROR(VLOOKUP(【研】入力シート➁!B101,テーブル1[[#All],[医薬品名]:[単位2]],COLUMN(【研】入力シート➁!P97)-3,0),"")))</f>
        <v/>
      </c>
      <c r="D101" s="65"/>
      <c r="E101" s="60" t="str">
        <f ca="1">IF(AND(B101="",OFFSET(B101,-1,0,1,1)&lt;&gt;""),OFFSET(E101,-1,0,1,1),IF(AND(B101="",OFFSET(B101,-1,0,1,1)="",OR(OR(OFFSET(F101,-1,0,1)&lt;0,OFFSET(H101,-1,0,1)&lt;0),OFFSET(P101,-1,0,1,1)&lt;&gt;"")),OFFSET(E101,-2,0,1,1),IFERROR(VLOOKUP(【研】入力シート➁!B101,テーブル1[[#All],[医薬品名]:[単位2]],COLUMN(テーブル1[[#Headers],[単位2]])-3,0),"")))</f>
        <v/>
      </c>
      <c r="F101" s="66"/>
      <c r="G101" s="62" t="str">
        <f t="shared" ca="1" si="7"/>
        <v/>
      </c>
      <c r="H101" s="69"/>
      <c r="I101" s="62" t="str">
        <f t="shared" ca="1" si="8"/>
        <v/>
      </c>
      <c r="J101" s="77"/>
      <c r="K101" s="62" t="str">
        <f t="shared" ca="1" si="9"/>
        <v/>
      </c>
      <c r="L101" s="78"/>
      <c r="M101" s="62" t="str">
        <f t="shared" ca="1" si="10"/>
        <v/>
      </c>
      <c r="N101" s="79"/>
      <c r="O101" s="81"/>
      <c r="P101" s="81"/>
      <c r="Q101" s="89"/>
      <c r="R101" s="91"/>
      <c r="S101" s="88" t="str">
        <f t="shared" ca="1" si="13"/>
        <v/>
      </c>
      <c r="V101" s="16">
        <f t="shared" si="11"/>
        <v>1</v>
      </c>
    </row>
    <row r="102" spans="1:22" ht="40" customHeight="1">
      <c r="A102" s="16">
        <f t="shared" ca="1" si="12"/>
        <v>96</v>
      </c>
      <c r="B102" s="64"/>
      <c r="C102" s="58" t="str">
        <f ca="1">IF(AND(B102="",OFFSET(B102,-1,0,1,1)&lt;&gt;""),OFFSET(C102,-1,0,1,1),IF(AND(B102="",OFFSET(B102,-1,0,1,1)="",OR(OFFSET(N102,-1,0,1)&lt;&gt;"",OFFSET(P102,-1,0,1,1)&lt;&gt;"")),OFFSET(C102,-2,0,1,1),IFERROR(VLOOKUP(【研】入力シート➁!B102,テーブル1[[#All],[医薬品名]:[単位2]],COLUMN(【研】入力シート➁!P98)-3,0),"")))</f>
        <v/>
      </c>
      <c r="D102" s="65"/>
      <c r="E102" s="60" t="str">
        <f ca="1">IF(AND(B102="",OFFSET(B102,-1,0,1,1)&lt;&gt;""),OFFSET(E102,-1,0,1,1),IF(AND(B102="",OFFSET(B102,-1,0,1,1)="",OR(OR(OFFSET(F102,-1,0,1)&lt;0,OFFSET(H102,-1,0,1)&lt;0),OFFSET(P102,-1,0,1,1)&lt;&gt;"")),OFFSET(E102,-2,0,1,1),IFERROR(VLOOKUP(【研】入力シート➁!B102,テーブル1[[#All],[医薬品名]:[単位2]],COLUMN(テーブル1[[#Headers],[単位2]])-3,0),"")))</f>
        <v/>
      </c>
      <c r="F102" s="66"/>
      <c r="G102" s="62" t="str">
        <f t="shared" ca="1" si="7"/>
        <v/>
      </c>
      <c r="H102" s="69"/>
      <c r="I102" s="62" t="str">
        <f t="shared" ca="1" si="8"/>
        <v/>
      </c>
      <c r="J102" s="77"/>
      <c r="K102" s="62" t="str">
        <f t="shared" ca="1" si="9"/>
        <v/>
      </c>
      <c r="L102" s="78"/>
      <c r="M102" s="62" t="str">
        <f t="shared" ca="1" si="10"/>
        <v/>
      </c>
      <c r="N102" s="79"/>
      <c r="O102" s="81"/>
      <c r="P102" s="81"/>
      <c r="Q102" s="89"/>
      <c r="R102" s="91"/>
      <c r="S102" s="88" t="str">
        <f t="shared" ca="1" si="13"/>
        <v/>
      </c>
      <c r="V102" s="16">
        <f t="shared" si="11"/>
        <v>1</v>
      </c>
    </row>
    <row r="103" spans="1:22" ht="40" customHeight="1">
      <c r="A103" s="16">
        <f t="shared" ca="1" si="12"/>
        <v>97</v>
      </c>
      <c r="B103" s="64"/>
      <c r="C103" s="58" t="str">
        <f ca="1">IF(AND(B103="",OFFSET(B103,-1,0,1,1)&lt;&gt;""),OFFSET(C103,-1,0,1,1),IF(AND(B103="",OFFSET(B103,-1,0,1,1)="",OR(OFFSET(N103,-1,0,1)&lt;&gt;"",OFFSET(P103,-1,0,1,1)&lt;&gt;"")),OFFSET(C103,-2,0,1,1),IFERROR(VLOOKUP(【研】入力シート➁!B103,テーブル1[[#All],[医薬品名]:[単位2]],COLUMN(【研】入力シート➁!P99)-3,0),"")))</f>
        <v/>
      </c>
      <c r="D103" s="65"/>
      <c r="E103" s="60" t="str">
        <f ca="1">IF(AND(B103="",OFFSET(B103,-1,0,1,1)&lt;&gt;""),OFFSET(E103,-1,0,1,1),IF(AND(B103="",OFFSET(B103,-1,0,1,1)="",OR(OR(OFFSET(F103,-1,0,1)&lt;0,OFFSET(H103,-1,0,1)&lt;0),OFFSET(P103,-1,0,1,1)&lt;&gt;"")),OFFSET(E103,-2,0,1,1),IFERROR(VLOOKUP(【研】入力シート➁!B103,テーブル1[[#All],[医薬品名]:[単位2]],COLUMN(テーブル1[[#Headers],[単位2]])-3,0),"")))</f>
        <v/>
      </c>
      <c r="F103" s="66"/>
      <c r="G103" s="62" t="str">
        <f t="shared" ca="1" si="7"/>
        <v/>
      </c>
      <c r="H103" s="69"/>
      <c r="I103" s="62" t="str">
        <f t="shared" ca="1" si="8"/>
        <v/>
      </c>
      <c r="J103" s="77"/>
      <c r="K103" s="62" t="str">
        <f t="shared" ca="1" si="9"/>
        <v/>
      </c>
      <c r="L103" s="78"/>
      <c r="M103" s="62" t="str">
        <f t="shared" ca="1" si="10"/>
        <v/>
      </c>
      <c r="N103" s="79"/>
      <c r="O103" s="81"/>
      <c r="P103" s="81"/>
      <c r="Q103" s="89"/>
      <c r="R103" s="91"/>
      <c r="S103" s="88" t="str">
        <f t="shared" ca="1" si="13"/>
        <v/>
      </c>
      <c r="V103" s="16">
        <f t="shared" si="11"/>
        <v>1</v>
      </c>
    </row>
    <row r="104" spans="1:22" ht="40" customHeight="1">
      <c r="A104" s="16">
        <f t="shared" ca="1" si="12"/>
        <v>98</v>
      </c>
      <c r="B104" s="64"/>
      <c r="C104" s="58" t="str">
        <f ca="1">IF(AND(B104="",OFFSET(B104,-1,0,1,1)&lt;&gt;""),OFFSET(C104,-1,0,1,1),IF(AND(B104="",OFFSET(B104,-1,0,1,1)="",OR(OFFSET(N104,-1,0,1)&lt;&gt;"",OFFSET(P104,-1,0,1,1)&lt;&gt;"")),OFFSET(C104,-2,0,1,1),IFERROR(VLOOKUP(【研】入力シート➁!B104,テーブル1[[#All],[医薬品名]:[単位2]],COLUMN(【研】入力シート➁!P100)-3,0),"")))</f>
        <v/>
      </c>
      <c r="D104" s="65"/>
      <c r="E104" s="60" t="str">
        <f ca="1">IF(AND(B104="",OFFSET(B104,-1,0,1,1)&lt;&gt;""),OFFSET(E104,-1,0,1,1),IF(AND(B104="",OFFSET(B104,-1,0,1,1)="",OR(OR(OFFSET(F104,-1,0,1)&lt;0,OFFSET(H104,-1,0,1)&lt;0),OFFSET(P104,-1,0,1,1)&lt;&gt;"")),OFFSET(E104,-2,0,1,1),IFERROR(VLOOKUP(【研】入力シート➁!B104,テーブル1[[#All],[医薬品名]:[単位2]],COLUMN(テーブル1[[#Headers],[単位2]])-3,0),"")))</f>
        <v/>
      </c>
      <c r="F104" s="66"/>
      <c r="G104" s="62" t="str">
        <f t="shared" ca="1" si="7"/>
        <v/>
      </c>
      <c r="H104" s="69"/>
      <c r="I104" s="62" t="str">
        <f t="shared" ca="1" si="8"/>
        <v/>
      </c>
      <c r="J104" s="77"/>
      <c r="K104" s="62" t="str">
        <f t="shared" ca="1" si="9"/>
        <v/>
      </c>
      <c r="L104" s="78"/>
      <c r="M104" s="62" t="str">
        <f t="shared" ca="1" si="10"/>
        <v/>
      </c>
      <c r="N104" s="79"/>
      <c r="O104" s="81"/>
      <c r="P104" s="81"/>
      <c r="Q104" s="89"/>
      <c r="R104" s="91"/>
      <c r="S104" s="88" t="str">
        <f t="shared" ca="1" si="13"/>
        <v/>
      </c>
      <c r="V104" s="16">
        <f t="shared" si="11"/>
        <v>1</v>
      </c>
    </row>
    <row r="105" spans="1:22" ht="40" customHeight="1">
      <c r="A105" s="16">
        <f t="shared" ca="1" si="12"/>
        <v>99</v>
      </c>
      <c r="B105" s="64"/>
      <c r="C105" s="58" t="str">
        <f ca="1">IF(AND(B105="",OFFSET(B105,-1,0,1,1)&lt;&gt;""),OFFSET(C105,-1,0,1,1),IF(AND(B105="",OFFSET(B105,-1,0,1,1)="",OR(OFFSET(N105,-1,0,1)&lt;&gt;"",OFFSET(P105,-1,0,1,1)&lt;&gt;"")),OFFSET(C105,-2,0,1,1),IFERROR(VLOOKUP(【研】入力シート➁!B105,テーブル1[[#All],[医薬品名]:[単位2]],COLUMN(【研】入力シート➁!P101)-3,0),"")))</f>
        <v/>
      </c>
      <c r="D105" s="65"/>
      <c r="E105" s="60" t="str">
        <f ca="1">IF(AND(B105="",OFFSET(B105,-1,0,1,1)&lt;&gt;""),OFFSET(E105,-1,0,1,1),IF(AND(B105="",OFFSET(B105,-1,0,1,1)="",OR(OR(OFFSET(F105,-1,0,1)&lt;0,OFFSET(H105,-1,0,1)&lt;0),OFFSET(P105,-1,0,1,1)&lt;&gt;"")),OFFSET(E105,-2,0,1,1),IFERROR(VLOOKUP(【研】入力シート➁!B105,テーブル1[[#All],[医薬品名]:[単位2]],COLUMN(テーブル1[[#Headers],[単位2]])-3,0),"")))</f>
        <v/>
      </c>
      <c r="F105" s="66"/>
      <c r="G105" s="62" t="str">
        <f t="shared" ca="1" si="7"/>
        <v/>
      </c>
      <c r="H105" s="69"/>
      <c r="I105" s="62" t="str">
        <f t="shared" ca="1" si="8"/>
        <v/>
      </c>
      <c r="J105" s="77"/>
      <c r="K105" s="62" t="str">
        <f t="shared" ca="1" si="9"/>
        <v/>
      </c>
      <c r="L105" s="78"/>
      <c r="M105" s="62" t="str">
        <f t="shared" ca="1" si="10"/>
        <v/>
      </c>
      <c r="N105" s="79"/>
      <c r="O105" s="81"/>
      <c r="P105" s="81"/>
      <c r="Q105" s="89"/>
      <c r="R105" s="91"/>
      <c r="S105" s="88" t="str">
        <f t="shared" ca="1" si="13"/>
        <v/>
      </c>
      <c r="V105" s="16">
        <f t="shared" si="11"/>
        <v>1</v>
      </c>
    </row>
    <row r="106" spans="1:22" ht="40" customHeight="1">
      <c r="A106" s="16">
        <f t="shared" ca="1" si="12"/>
        <v>100</v>
      </c>
      <c r="B106" s="64"/>
      <c r="C106" s="58" t="str">
        <f ca="1">IF(AND(B106="",OFFSET(B106,-1,0,1,1)&lt;&gt;""),OFFSET(C106,-1,0,1,1),IF(AND(B106="",OFFSET(B106,-1,0,1,1)="",OR(OFFSET(N106,-1,0,1)&lt;&gt;"",OFFSET(P106,-1,0,1,1)&lt;&gt;"")),OFFSET(C106,-2,0,1,1),IFERROR(VLOOKUP(【研】入力シート➁!B106,テーブル1[[#All],[医薬品名]:[単位2]],COLUMN(【研】入力シート➁!P102)-3,0),"")))</f>
        <v/>
      </c>
      <c r="D106" s="65"/>
      <c r="E106" s="60" t="str">
        <f ca="1">IF(AND(B106="",OFFSET(B106,-1,0,1,1)&lt;&gt;""),OFFSET(E106,-1,0,1,1),IF(AND(B106="",OFFSET(B106,-1,0,1,1)="",OR(OR(OFFSET(F106,-1,0,1)&lt;0,OFFSET(H106,-1,0,1)&lt;0),OFFSET(P106,-1,0,1,1)&lt;&gt;"")),OFFSET(E106,-2,0,1,1),IFERROR(VLOOKUP(【研】入力シート➁!B106,テーブル1[[#All],[医薬品名]:[単位2]],COLUMN(テーブル1[[#Headers],[単位2]])-3,0),"")))</f>
        <v/>
      </c>
      <c r="F106" s="66"/>
      <c r="G106" s="62" t="str">
        <f t="shared" ca="1" si="7"/>
        <v/>
      </c>
      <c r="H106" s="69"/>
      <c r="I106" s="62" t="str">
        <f t="shared" ca="1" si="8"/>
        <v/>
      </c>
      <c r="J106" s="77"/>
      <c r="K106" s="62" t="str">
        <f t="shared" ca="1" si="9"/>
        <v/>
      </c>
      <c r="L106" s="78"/>
      <c r="M106" s="62" t="str">
        <f t="shared" ca="1" si="10"/>
        <v/>
      </c>
      <c r="N106" s="79"/>
      <c r="O106" s="81"/>
      <c r="P106" s="81"/>
      <c r="Q106" s="89"/>
      <c r="R106" s="91"/>
      <c r="S106" s="88" t="str">
        <f t="shared" ca="1" si="13"/>
        <v/>
      </c>
      <c r="V106" s="16">
        <f t="shared" si="11"/>
        <v>1</v>
      </c>
    </row>
    <row r="107" spans="1:22" ht="40" customHeight="1">
      <c r="A107" s="16">
        <f t="shared" ca="1" si="12"/>
        <v>101</v>
      </c>
      <c r="B107" s="64"/>
      <c r="C107" s="58" t="str">
        <f ca="1">IF(AND(B107="",OFFSET(B107,-1,0,1,1)&lt;&gt;""),OFFSET(C107,-1,0,1,1),IF(AND(B107="",OFFSET(B107,-1,0,1,1)="",OR(OFFSET(N107,-1,0,1)&lt;&gt;"",OFFSET(P107,-1,0,1,1)&lt;&gt;"")),OFFSET(C107,-2,0,1,1),IFERROR(VLOOKUP(【研】入力シート➁!B107,テーブル1[[#All],[医薬品名]:[単位2]],COLUMN(【研】入力シート➁!P103)-3,0),"")))</f>
        <v/>
      </c>
      <c r="D107" s="65"/>
      <c r="E107" s="60" t="str">
        <f ca="1">IF(AND(B107="",OFFSET(B107,-1,0,1,1)&lt;&gt;""),OFFSET(E107,-1,0,1,1),IF(AND(B107="",OFFSET(B107,-1,0,1,1)="",OR(OR(OFFSET(F107,-1,0,1)&lt;0,OFFSET(H107,-1,0,1)&lt;0),OFFSET(P107,-1,0,1,1)&lt;&gt;"")),OFFSET(E107,-2,0,1,1),IFERROR(VLOOKUP(【研】入力シート➁!B107,テーブル1[[#All],[医薬品名]:[単位2]],COLUMN(テーブル1[[#Headers],[単位2]])-3,0),"")))</f>
        <v/>
      </c>
      <c r="F107" s="66"/>
      <c r="G107" s="62" t="str">
        <f t="shared" ca="1" si="7"/>
        <v/>
      </c>
      <c r="H107" s="69"/>
      <c r="I107" s="62" t="str">
        <f t="shared" ca="1" si="8"/>
        <v/>
      </c>
      <c r="J107" s="77"/>
      <c r="K107" s="62" t="str">
        <f t="shared" ca="1" si="9"/>
        <v/>
      </c>
      <c r="L107" s="78"/>
      <c r="M107" s="62" t="str">
        <f t="shared" ca="1" si="10"/>
        <v/>
      </c>
      <c r="N107" s="79"/>
      <c r="O107" s="81"/>
      <c r="P107" s="81"/>
      <c r="Q107" s="89"/>
      <c r="R107" s="91"/>
      <c r="S107" s="88" t="str">
        <f t="shared" ca="1" si="13"/>
        <v/>
      </c>
      <c r="V107" s="16">
        <f t="shared" si="11"/>
        <v>1</v>
      </c>
    </row>
    <row r="108" spans="1:22" ht="40" customHeight="1">
      <c r="A108" s="16">
        <f t="shared" ca="1" si="12"/>
        <v>102</v>
      </c>
      <c r="B108" s="64"/>
      <c r="C108" s="58" t="str">
        <f ca="1">IF(AND(B108="",OFFSET(B108,-1,0,1,1)&lt;&gt;""),OFFSET(C108,-1,0,1,1),IF(AND(B108="",OFFSET(B108,-1,0,1,1)="",OR(OFFSET(N108,-1,0,1)&lt;&gt;"",OFFSET(P108,-1,0,1,1)&lt;&gt;"")),OFFSET(C108,-2,0,1,1),IFERROR(VLOOKUP(【研】入力シート➁!B108,テーブル1[[#All],[医薬品名]:[単位2]],COLUMN(【研】入力シート➁!P104)-3,0),"")))</f>
        <v/>
      </c>
      <c r="D108" s="65"/>
      <c r="E108" s="60" t="str">
        <f ca="1">IF(AND(B108="",OFFSET(B108,-1,0,1,1)&lt;&gt;""),OFFSET(E108,-1,0,1,1),IF(AND(B108="",OFFSET(B108,-1,0,1,1)="",OR(OR(OFFSET(F108,-1,0,1)&lt;0,OFFSET(H108,-1,0,1)&lt;0),OFFSET(P108,-1,0,1,1)&lt;&gt;"")),OFFSET(E108,-2,0,1,1),IFERROR(VLOOKUP(【研】入力シート➁!B108,テーブル1[[#All],[医薬品名]:[単位2]],COLUMN(テーブル1[[#Headers],[単位2]])-3,0),"")))</f>
        <v/>
      </c>
      <c r="F108" s="66"/>
      <c r="G108" s="62" t="str">
        <f t="shared" ca="1" si="7"/>
        <v/>
      </c>
      <c r="H108" s="69"/>
      <c r="I108" s="62" t="str">
        <f t="shared" ca="1" si="8"/>
        <v/>
      </c>
      <c r="J108" s="77"/>
      <c r="K108" s="62" t="str">
        <f t="shared" ca="1" si="9"/>
        <v/>
      </c>
      <c r="L108" s="78"/>
      <c r="M108" s="62" t="str">
        <f t="shared" ca="1" si="10"/>
        <v/>
      </c>
      <c r="N108" s="79"/>
      <c r="O108" s="81"/>
      <c r="P108" s="81"/>
      <c r="Q108" s="89"/>
      <c r="R108" s="91"/>
      <c r="S108" s="88" t="str">
        <f t="shared" ca="1" si="13"/>
        <v/>
      </c>
      <c r="V108" s="16">
        <f t="shared" si="11"/>
        <v>1</v>
      </c>
    </row>
    <row r="109" spans="1:22" ht="40" customHeight="1">
      <c r="A109" s="16">
        <f t="shared" ca="1" si="12"/>
        <v>103</v>
      </c>
      <c r="B109" s="64"/>
      <c r="C109" s="58" t="str">
        <f ca="1">IF(AND(B109="",OFFSET(B109,-1,0,1,1)&lt;&gt;""),OFFSET(C109,-1,0,1,1),IF(AND(B109="",OFFSET(B109,-1,0,1,1)="",OR(OFFSET(N109,-1,0,1)&lt;&gt;"",OFFSET(P109,-1,0,1,1)&lt;&gt;"")),OFFSET(C109,-2,0,1,1),IFERROR(VLOOKUP(【研】入力シート➁!B109,テーブル1[[#All],[医薬品名]:[単位2]],COLUMN(【研】入力シート➁!P105)-3,0),"")))</f>
        <v/>
      </c>
      <c r="D109" s="65"/>
      <c r="E109" s="60" t="str">
        <f ca="1">IF(AND(B109="",OFFSET(B109,-1,0,1,1)&lt;&gt;""),OFFSET(E109,-1,0,1,1),IF(AND(B109="",OFFSET(B109,-1,0,1,1)="",OR(OR(OFFSET(F109,-1,0,1)&lt;0,OFFSET(H109,-1,0,1)&lt;0),OFFSET(P109,-1,0,1,1)&lt;&gt;"")),OFFSET(E109,-2,0,1,1),IFERROR(VLOOKUP(【研】入力シート➁!B109,テーブル1[[#All],[医薬品名]:[単位2]],COLUMN(テーブル1[[#Headers],[単位2]])-3,0),"")))</f>
        <v/>
      </c>
      <c r="F109" s="66"/>
      <c r="G109" s="62" t="str">
        <f t="shared" ca="1" si="7"/>
        <v/>
      </c>
      <c r="H109" s="69"/>
      <c r="I109" s="62" t="str">
        <f t="shared" ca="1" si="8"/>
        <v/>
      </c>
      <c r="J109" s="77"/>
      <c r="K109" s="62" t="str">
        <f t="shared" ca="1" si="9"/>
        <v/>
      </c>
      <c r="L109" s="78"/>
      <c r="M109" s="62" t="str">
        <f t="shared" ca="1" si="10"/>
        <v/>
      </c>
      <c r="N109" s="79"/>
      <c r="O109" s="81"/>
      <c r="P109" s="81"/>
      <c r="Q109" s="89"/>
      <c r="R109" s="91"/>
      <c r="S109" s="88" t="str">
        <f t="shared" ca="1" si="13"/>
        <v/>
      </c>
      <c r="V109" s="16">
        <f t="shared" si="11"/>
        <v>1</v>
      </c>
    </row>
    <row r="110" spans="1:22" ht="40" customHeight="1">
      <c r="A110" s="16">
        <f t="shared" ca="1" si="12"/>
        <v>104</v>
      </c>
      <c r="B110" s="64"/>
      <c r="C110" s="58" t="str">
        <f ca="1">IF(AND(B110="",OFFSET(B110,-1,0,1,1)&lt;&gt;""),OFFSET(C110,-1,0,1,1),IF(AND(B110="",OFFSET(B110,-1,0,1,1)="",OR(OFFSET(N110,-1,0,1)&lt;&gt;"",OFFSET(P110,-1,0,1,1)&lt;&gt;"")),OFFSET(C110,-2,0,1,1),IFERROR(VLOOKUP(【研】入力シート➁!B110,テーブル1[[#All],[医薬品名]:[単位2]],COLUMN(【研】入力シート➁!P106)-3,0),"")))</f>
        <v/>
      </c>
      <c r="D110" s="65"/>
      <c r="E110" s="60" t="str">
        <f ca="1">IF(AND(B110="",OFFSET(B110,-1,0,1,1)&lt;&gt;""),OFFSET(E110,-1,0,1,1),IF(AND(B110="",OFFSET(B110,-1,0,1,1)="",OR(OR(OFFSET(F110,-1,0,1)&lt;0,OFFSET(H110,-1,0,1)&lt;0),OFFSET(P110,-1,0,1,1)&lt;&gt;"")),OFFSET(E110,-2,0,1,1),IFERROR(VLOOKUP(【研】入力シート➁!B110,テーブル1[[#All],[医薬品名]:[単位2]],COLUMN(テーブル1[[#Headers],[単位2]])-3,0),"")))</f>
        <v/>
      </c>
      <c r="F110" s="66"/>
      <c r="G110" s="62" t="str">
        <f t="shared" ca="1" si="7"/>
        <v/>
      </c>
      <c r="H110" s="69"/>
      <c r="I110" s="62" t="str">
        <f t="shared" ca="1" si="8"/>
        <v/>
      </c>
      <c r="J110" s="77"/>
      <c r="K110" s="62" t="str">
        <f t="shared" ca="1" si="9"/>
        <v/>
      </c>
      <c r="L110" s="78"/>
      <c r="M110" s="62" t="str">
        <f t="shared" ca="1" si="10"/>
        <v/>
      </c>
      <c r="N110" s="79"/>
      <c r="O110" s="81"/>
      <c r="P110" s="81"/>
      <c r="Q110" s="89"/>
      <c r="R110" s="91"/>
      <c r="S110" s="88" t="str">
        <f t="shared" ca="1" si="13"/>
        <v/>
      </c>
      <c r="V110" s="16">
        <f t="shared" si="11"/>
        <v>1</v>
      </c>
    </row>
    <row r="111" spans="1:22" ht="40" customHeight="1">
      <c r="A111" s="16">
        <f t="shared" ca="1" si="12"/>
        <v>105</v>
      </c>
      <c r="B111" s="64"/>
      <c r="C111" s="58" t="str">
        <f ca="1">IF(AND(B111="",OFFSET(B111,-1,0,1,1)&lt;&gt;""),OFFSET(C111,-1,0,1,1),IF(AND(B111="",OFFSET(B111,-1,0,1,1)="",OR(OFFSET(N111,-1,0,1)&lt;&gt;"",OFFSET(P111,-1,0,1,1)&lt;&gt;"")),OFFSET(C111,-2,0,1,1),IFERROR(VLOOKUP(【研】入力シート➁!B111,テーブル1[[#All],[医薬品名]:[単位2]],COLUMN(【研】入力シート➁!P107)-3,0),"")))</f>
        <v/>
      </c>
      <c r="D111" s="65"/>
      <c r="E111" s="60" t="str">
        <f ca="1">IF(AND(B111="",OFFSET(B111,-1,0,1,1)&lt;&gt;""),OFFSET(E111,-1,0,1,1),IF(AND(B111="",OFFSET(B111,-1,0,1,1)="",OR(OR(OFFSET(F111,-1,0,1)&lt;0,OFFSET(H111,-1,0,1)&lt;0),OFFSET(P111,-1,0,1,1)&lt;&gt;"")),OFFSET(E111,-2,0,1,1),IFERROR(VLOOKUP(【研】入力シート➁!B111,テーブル1[[#All],[医薬品名]:[単位2]],COLUMN(テーブル1[[#Headers],[単位2]])-3,0),"")))</f>
        <v/>
      </c>
      <c r="F111" s="66"/>
      <c r="G111" s="62" t="str">
        <f t="shared" ca="1" si="7"/>
        <v/>
      </c>
      <c r="H111" s="69"/>
      <c r="I111" s="62" t="str">
        <f t="shared" ca="1" si="8"/>
        <v/>
      </c>
      <c r="J111" s="77"/>
      <c r="K111" s="62" t="str">
        <f t="shared" ca="1" si="9"/>
        <v/>
      </c>
      <c r="L111" s="78"/>
      <c r="M111" s="62" t="str">
        <f t="shared" ca="1" si="10"/>
        <v/>
      </c>
      <c r="N111" s="79"/>
      <c r="O111" s="81"/>
      <c r="P111" s="81"/>
      <c r="Q111" s="89"/>
      <c r="R111" s="91"/>
      <c r="S111" s="88" t="str">
        <f t="shared" ca="1" si="13"/>
        <v/>
      </c>
      <c r="V111" s="16">
        <f t="shared" si="11"/>
        <v>1</v>
      </c>
    </row>
    <row r="112" spans="1:22" ht="40" customHeight="1">
      <c r="A112" s="16">
        <f t="shared" ca="1" si="12"/>
        <v>106</v>
      </c>
      <c r="B112" s="64"/>
      <c r="C112" s="58" t="str">
        <f ca="1">IF(AND(B112="",OFFSET(B112,-1,0,1,1)&lt;&gt;""),OFFSET(C112,-1,0,1,1),IF(AND(B112="",OFFSET(B112,-1,0,1,1)="",OR(OFFSET(N112,-1,0,1)&lt;&gt;"",OFFSET(P112,-1,0,1,1)&lt;&gt;"")),OFFSET(C112,-2,0,1,1),IFERROR(VLOOKUP(【研】入力シート➁!B112,テーブル1[[#All],[医薬品名]:[単位2]],COLUMN(【研】入力シート➁!P108)-3,0),"")))</f>
        <v/>
      </c>
      <c r="D112" s="65"/>
      <c r="E112" s="60" t="str">
        <f ca="1">IF(AND(B112="",OFFSET(B112,-1,0,1,1)&lt;&gt;""),OFFSET(E112,-1,0,1,1),IF(AND(B112="",OFFSET(B112,-1,0,1,1)="",OR(OR(OFFSET(F112,-1,0,1)&lt;0,OFFSET(H112,-1,0,1)&lt;0),OFFSET(P112,-1,0,1,1)&lt;&gt;"")),OFFSET(E112,-2,0,1,1),IFERROR(VLOOKUP(【研】入力シート➁!B112,テーブル1[[#All],[医薬品名]:[単位2]],COLUMN(テーブル1[[#Headers],[単位2]])-3,0),"")))</f>
        <v/>
      </c>
      <c r="F112" s="66"/>
      <c r="G112" s="62" t="str">
        <f t="shared" ca="1" si="7"/>
        <v/>
      </c>
      <c r="H112" s="69"/>
      <c r="I112" s="62" t="str">
        <f t="shared" ca="1" si="8"/>
        <v/>
      </c>
      <c r="J112" s="77"/>
      <c r="K112" s="62" t="str">
        <f t="shared" ca="1" si="9"/>
        <v/>
      </c>
      <c r="L112" s="78"/>
      <c r="M112" s="62" t="str">
        <f t="shared" ca="1" si="10"/>
        <v/>
      </c>
      <c r="N112" s="79"/>
      <c r="O112" s="81"/>
      <c r="P112" s="81"/>
      <c r="Q112" s="89"/>
      <c r="R112" s="91"/>
      <c r="S112" s="88" t="str">
        <f t="shared" ca="1" si="13"/>
        <v/>
      </c>
      <c r="V112" s="16">
        <f t="shared" si="11"/>
        <v>1</v>
      </c>
    </row>
    <row r="113" spans="1:22" ht="40" customHeight="1">
      <c r="A113" s="16">
        <f t="shared" ca="1" si="12"/>
        <v>107</v>
      </c>
      <c r="B113" s="64"/>
      <c r="C113" s="58" t="str">
        <f ca="1">IF(AND(B113="",OFFSET(B113,-1,0,1,1)&lt;&gt;""),OFFSET(C113,-1,0,1,1),IF(AND(B113="",OFFSET(B113,-1,0,1,1)="",OR(OFFSET(N113,-1,0,1)&lt;&gt;"",OFFSET(P113,-1,0,1,1)&lt;&gt;"")),OFFSET(C113,-2,0,1,1),IFERROR(VLOOKUP(【研】入力シート➁!B113,テーブル1[[#All],[医薬品名]:[単位2]],COLUMN(【研】入力シート➁!P109)-3,0),"")))</f>
        <v/>
      </c>
      <c r="D113" s="65"/>
      <c r="E113" s="60" t="str">
        <f ca="1">IF(AND(B113="",OFFSET(B113,-1,0,1,1)&lt;&gt;""),OFFSET(E113,-1,0,1,1),IF(AND(B113="",OFFSET(B113,-1,0,1,1)="",OR(OR(OFFSET(F113,-1,0,1)&lt;0,OFFSET(H113,-1,0,1)&lt;0),OFFSET(P113,-1,0,1,1)&lt;&gt;"")),OFFSET(E113,-2,0,1,1),IFERROR(VLOOKUP(【研】入力シート➁!B113,テーブル1[[#All],[医薬品名]:[単位2]],COLUMN(テーブル1[[#Headers],[単位2]])-3,0),"")))</f>
        <v/>
      </c>
      <c r="F113" s="66"/>
      <c r="G113" s="62" t="str">
        <f t="shared" ca="1" si="7"/>
        <v/>
      </c>
      <c r="H113" s="69"/>
      <c r="I113" s="62" t="str">
        <f t="shared" ca="1" si="8"/>
        <v/>
      </c>
      <c r="J113" s="77"/>
      <c r="K113" s="62" t="str">
        <f t="shared" ca="1" si="9"/>
        <v/>
      </c>
      <c r="L113" s="78"/>
      <c r="M113" s="62" t="str">
        <f t="shared" ca="1" si="10"/>
        <v/>
      </c>
      <c r="N113" s="79"/>
      <c r="O113" s="81"/>
      <c r="P113" s="81"/>
      <c r="Q113" s="89"/>
      <c r="R113" s="91"/>
      <c r="S113" s="88" t="str">
        <f t="shared" ca="1" si="13"/>
        <v/>
      </c>
      <c r="V113" s="16">
        <f t="shared" si="11"/>
        <v>1</v>
      </c>
    </row>
    <row r="114" spans="1:22" ht="40" customHeight="1">
      <c r="A114" s="16">
        <f t="shared" ca="1" si="12"/>
        <v>108</v>
      </c>
      <c r="B114" s="64"/>
      <c r="C114" s="58" t="str">
        <f ca="1">IF(AND(B114="",OFFSET(B114,-1,0,1,1)&lt;&gt;""),OFFSET(C114,-1,0,1,1),IF(AND(B114="",OFFSET(B114,-1,0,1,1)="",OR(OFFSET(N114,-1,0,1)&lt;&gt;"",OFFSET(P114,-1,0,1,1)&lt;&gt;"")),OFFSET(C114,-2,0,1,1),IFERROR(VLOOKUP(【研】入力シート➁!B114,テーブル1[[#All],[医薬品名]:[単位2]],COLUMN(【研】入力シート➁!P110)-3,0),"")))</f>
        <v/>
      </c>
      <c r="D114" s="65"/>
      <c r="E114" s="60" t="str">
        <f ca="1">IF(AND(B114="",OFFSET(B114,-1,0,1,1)&lt;&gt;""),OFFSET(E114,-1,0,1,1),IF(AND(B114="",OFFSET(B114,-1,0,1,1)="",OR(OR(OFFSET(F114,-1,0,1)&lt;0,OFFSET(H114,-1,0,1)&lt;0),OFFSET(P114,-1,0,1,1)&lt;&gt;"")),OFFSET(E114,-2,0,1,1),IFERROR(VLOOKUP(【研】入力シート➁!B114,テーブル1[[#All],[医薬品名]:[単位2]],COLUMN(テーブル1[[#Headers],[単位2]])-3,0),"")))</f>
        <v/>
      </c>
      <c r="F114" s="66"/>
      <c r="G114" s="62" t="str">
        <f t="shared" ca="1" si="7"/>
        <v/>
      </c>
      <c r="H114" s="69"/>
      <c r="I114" s="62" t="str">
        <f t="shared" ca="1" si="8"/>
        <v/>
      </c>
      <c r="J114" s="77"/>
      <c r="K114" s="62" t="str">
        <f t="shared" ca="1" si="9"/>
        <v/>
      </c>
      <c r="L114" s="78"/>
      <c r="M114" s="62" t="str">
        <f t="shared" ca="1" si="10"/>
        <v/>
      </c>
      <c r="N114" s="79"/>
      <c r="O114" s="81"/>
      <c r="P114" s="81"/>
      <c r="Q114" s="89"/>
      <c r="R114" s="91"/>
      <c r="S114" s="88" t="str">
        <f t="shared" ca="1" si="13"/>
        <v/>
      </c>
      <c r="V114" s="16">
        <f t="shared" si="11"/>
        <v>1</v>
      </c>
    </row>
    <row r="115" spans="1:22" ht="40" customHeight="1">
      <c r="A115" s="16">
        <f t="shared" ca="1" si="12"/>
        <v>109</v>
      </c>
      <c r="B115" s="64"/>
      <c r="C115" s="58" t="str">
        <f ca="1">IF(AND(B115="",OFFSET(B115,-1,0,1,1)&lt;&gt;""),OFFSET(C115,-1,0,1,1),IF(AND(B115="",OFFSET(B115,-1,0,1,1)="",OR(OFFSET(N115,-1,0,1)&lt;&gt;"",OFFSET(P115,-1,0,1,1)&lt;&gt;"")),OFFSET(C115,-2,0,1,1),IFERROR(VLOOKUP(【研】入力シート➁!B115,テーブル1[[#All],[医薬品名]:[単位2]],COLUMN(【研】入力シート➁!P111)-3,0),"")))</f>
        <v/>
      </c>
      <c r="D115" s="65"/>
      <c r="E115" s="60" t="str">
        <f ca="1">IF(AND(B115="",OFFSET(B115,-1,0,1,1)&lt;&gt;""),OFFSET(E115,-1,0,1,1),IF(AND(B115="",OFFSET(B115,-1,0,1,1)="",OR(OR(OFFSET(F115,-1,0,1)&lt;0,OFFSET(H115,-1,0,1)&lt;0),OFFSET(P115,-1,0,1,1)&lt;&gt;"")),OFFSET(E115,-2,0,1,1),IFERROR(VLOOKUP(【研】入力シート➁!B115,テーブル1[[#All],[医薬品名]:[単位2]],COLUMN(テーブル1[[#Headers],[単位2]])-3,0),"")))</f>
        <v/>
      </c>
      <c r="F115" s="66"/>
      <c r="G115" s="62" t="str">
        <f t="shared" ca="1" si="7"/>
        <v/>
      </c>
      <c r="H115" s="69"/>
      <c r="I115" s="62" t="str">
        <f t="shared" ca="1" si="8"/>
        <v/>
      </c>
      <c r="J115" s="77"/>
      <c r="K115" s="62" t="str">
        <f t="shared" ca="1" si="9"/>
        <v/>
      </c>
      <c r="L115" s="78"/>
      <c r="M115" s="62" t="str">
        <f t="shared" ca="1" si="10"/>
        <v/>
      </c>
      <c r="N115" s="79"/>
      <c r="O115" s="81"/>
      <c r="P115" s="81"/>
      <c r="Q115" s="89"/>
      <c r="R115" s="91"/>
      <c r="S115" s="88" t="str">
        <f t="shared" ca="1" si="13"/>
        <v/>
      </c>
      <c r="V115" s="16">
        <f t="shared" si="11"/>
        <v>1</v>
      </c>
    </row>
    <row r="116" spans="1:22" ht="40" customHeight="1">
      <c r="A116" s="16">
        <f t="shared" ca="1" si="12"/>
        <v>110</v>
      </c>
      <c r="B116" s="64"/>
      <c r="C116" s="58" t="str">
        <f ca="1">IF(AND(B116="",OFFSET(B116,-1,0,1,1)&lt;&gt;""),OFFSET(C116,-1,0,1,1),IF(AND(B116="",OFFSET(B116,-1,0,1,1)="",OR(OFFSET(N116,-1,0,1)&lt;&gt;"",OFFSET(P116,-1,0,1,1)&lt;&gt;"")),OFFSET(C116,-2,0,1,1),IFERROR(VLOOKUP(【研】入力シート➁!B116,テーブル1[[#All],[医薬品名]:[単位2]],COLUMN(【研】入力シート➁!P112)-3,0),"")))</f>
        <v/>
      </c>
      <c r="D116" s="65"/>
      <c r="E116" s="60" t="str">
        <f ca="1">IF(AND(B116="",OFFSET(B116,-1,0,1,1)&lt;&gt;""),OFFSET(E116,-1,0,1,1),IF(AND(B116="",OFFSET(B116,-1,0,1,1)="",OR(OR(OFFSET(F116,-1,0,1)&lt;0,OFFSET(H116,-1,0,1)&lt;0),OFFSET(P116,-1,0,1,1)&lt;&gt;"")),OFFSET(E116,-2,0,1,1),IFERROR(VLOOKUP(【研】入力シート➁!B116,テーブル1[[#All],[医薬品名]:[単位2]],COLUMN(テーブル1[[#Headers],[単位2]])-3,0),"")))</f>
        <v/>
      </c>
      <c r="F116" s="66"/>
      <c r="G116" s="62" t="str">
        <f t="shared" ca="1" si="7"/>
        <v/>
      </c>
      <c r="H116" s="69"/>
      <c r="I116" s="62" t="str">
        <f t="shared" ca="1" si="8"/>
        <v/>
      </c>
      <c r="J116" s="77"/>
      <c r="K116" s="62" t="str">
        <f t="shared" ca="1" si="9"/>
        <v/>
      </c>
      <c r="L116" s="78"/>
      <c r="M116" s="62" t="str">
        <f t="shared" ca="1" si="10"/>
        <v/>
      </c>
      <c r="N116" s="79"/>
      <c r="O116" s="81"/>
      <c r="P116" s="81"/>
      <c r="Q116" s="89"/>
      <c r="R116" s="91"/>
      <c r="S116" s="88" t="str">
        <f t="shared" ca="1" si="13"/>
        <v/>
      </c>
      <c r="V116" s="16">
        <f t="shared" si="11"/>
        <v>1</v>
      </c>
    </row>
    <row r="117" spans="1:22" ht="40" customHeight="1">
      <c r="A117" s="16">
        <f t="shared" ca="1" si="12"/>
        <v>111</v>
      </c>
      <c r="B117" s="64"/>
      <c r="C117" s="58" t="str">
        <f ca="1">IF(AND(B117="",OFFSET(B117,-1,0,1,1)&lt;&gt;""),OFFSET(C117,-1,0,1,1),IF(AND(B117="",OFFSET(B117,-1,0,1,1)="",OR(OFFSET(N117,-1,0,1)&lt;&gt;"",OFFSET(P117,-1,0,1,1)&lt;&gt;"")),OFFSET(C117,-2,0,1,1),IFERROR(VLOOKUP(【研】入力シート➁!B117,テーブル1[[#All],[医薬品名]:[単位2]],COLUMN(【研】入力シート➁!P113)-3,0),"")))</f>
        <v/>
      </c>
      <c r="D117" s="65"/>
      <c r="E117" s="60" t="str">
        <f ca="1">IF(AND(B117="",OFFSET(B117,-1,0,1,1)&lt;&gt;""),OFFSET(E117,-1,0,1,1),IF(AND(B117="",OFFSET(B117,-1,0,1,1)="",OR(OR(OFFSET(F117,-1,0,1)&lt;0,OFFSET(H117,-1,0,1)&lt;0),OFFSET(P117,-1,0,1,1)&lt;&gt;"")),OFFSET(E117,-2,0,1,1),IFERROR(VLOOKUP(【研】入力シート➁!B117,テーブル1[[#All],[医薬品名]:[単位2]],COLUMN(テーブル1[[#Headers],[単位2]])-3,0),"")))</f>
        <v/>
      </c>
      <c r="F117" s="66"/>
      <c r="G117" s="62" t="str">
        <f t="shared" ca="1" si="7"/>
        <v/>
      </c>
      <c r="H117" s="69"/>
      <c r="I117" s="62" t="str">
        <f t="shared" ca="1" si="8"/>
        <v/>
      </c>
      <c r="J117" s="77"/>
      <c r="K117" s="62" t="str">
        <f t="shared" ca="1" si="9"/>
        <v/>
      </c>
      <c r="L117" s="78"/>
      <c r="M117" s="62" t="str">
        <f t="shared" ca="1" si="10"/>
        <v/>
      </c>
      <c r="N117" s="79"/>
      <c r="O117" s="81"/>
      <c r="P117" s="81"/>
      <c r="Q117" s="89"/>
      <c r="R117" s="91"/>
      <c r="S117" s="88" t="str">
        <f t="shared" ca="1" si="13"/>
        <v/>
      </c>
      <c r="V117" s="16">
        <f t="shared" si="11"/>
        <v>1</v>
      </c>
    </row>
    <row r="118" spans="1:22" ht="40" customHeight="1">
      <c r="A118" s="16">
        <f t="shared" ca="1" si="12"/>
        <v>112</v>
      </c>
      <c r="B118" s="64"/>
      <c r="C118" s="58" t="str">
        <f ca="1">IF(AND(B118="",OFFSET(B118,-1,0,1,1)&lt;&gt;""),OFFSET(C118,-1,0,1,1),IF(AND(B118="",OFFSET(B118,-1,0,1,1)="",OR(OFFSET(N118,-1,0,1)&lt;&gt;"",OFFSET(P118,-1,0,1,1)&lt;&gt;"")),OFFSET(C118,-2,0,1,1),IFERROR(VLOOKUP(【研】入力シート➁!B118,テーブル1[[#All],[医薬品名]:[単位2]],COLUMN(【研】入力シート➁!P114)-3,0),"")))</f>
        <v/>
      </c>
      <c r="D118" s="65"/>
      <c r="E118" s="60" t="str">
        <f ca="1">IF(AND(B118="",OFFSET(B118,-1,0,1,1)&lt;&gt;""),OFFSET(E118,-1,0,1,1),IF(AND(B118="",OFFSET(B118,-1,0,1,1)="",OR(OR(OFFSET(F118,-1,0,1)&lt;0,OFFSET(H118,-1,0,1)&lt;0),OFFSET(P118,-1,0,1,1)&lt;&gt;"")),OFFSET(E118,-2,0,1,1),IFERROR(VLOOKUP(【研】入力シート➁!B118,テーブル1[[#All],[医薬品名]:[単位2]],COLUMN(テーブル1[[#Headers],[単位2]])-3,0),"")))</f>
        <v/>
      </c>
      <c r="F118" s="66"/>
      <c r="G118" s="62" t="str">
        <f t="shared" ca="1" si="7"/>
        <v/>
      </c>
      <c r="H118" s="69"/>
      <c r="I118" s="62" t="str">
        <f t="shared" ca="1" si="8"/>
        <v/>
      </c>
      <c r="J118" s="77"/>
      <c r="K118" s="62" t="str">
        <f t="shared" ca="1" si="9"/>
        <v/>
      </c>
      <c r="L118" s="78"/>
      <c r="M118" s="62" t="str">
        <f t="shared" ca="1" si="10"/>
        <v/>
      </c>
      <c r="N118" s="79"/>
      <c r="O118" s="81"/>
      <c r="P118" s="81"/>
      <c r="Q118" s="89"/>
      <c r="R118" s="91"/>
      <c r="S118" s="88" t="str">
        <f t="shared" ca="1" si="13"/>
        <v/>
      </c>
      <c r="V118" s="16">
        <f t="shared" si="11"/>
        <v>1</v>
      </c>
    </row>
    <row r="119" spans="1:22" ht="40" customHeight="1">
      <c r="A119" s="16">
        <f t="shared" ca="1" si="12"/>
        <v>113</v>
      </c>
      <c r="B119" s="64"/>
      <c r="C119" s="58" t="str">
        <f ca="1">IF(AND(B119="",OFFSET(B119,-1,0,1,1)&lt;&gt;""),OFFSET(C119,-1,0,1,1),IF(AND(B119="",OFFSET(B119,-1,0,1,1)="",OR(OFFSET(N119,-1,0,1)&lt;&gt;"",OFFSET(P119,-1,0,1,1)&lt;&gt;"")),OFFSET(C119,-2,0,1,1),IFERROR(VLOOKUP(【研】入力シート➁!B119,テーブル1[[#All],[医薬品名]:[単位2]],COLUMN(【研】入力シート➁!P115)-3,0),"")))</f>
        <v/>
      </c>
      <c r="D119" s="65"/>
      <c r="E119" s="60" t="str">
        <f ca="1">IF(AND(B119="",OFFSET(B119,-1,0,1,1)&lt;&gt;""),OFFSET(E119,-1,0,1,1),IF(AND(B119="",OFFSET(B119,-1,0,1,1)="",OR(OR(OFFSET(F119,-1,0,1)&lt;0,OFFSET(H119,-1,0,1)&lt;0),OFFSET(P119,-1,0,1,1)&lt;&gt;"")),OFFSET(E119,-2,0,1,1),IFERROR(VLOOKUP(【研】入力シート➁!B119,テーブル1[[#All],[医薬品名]:[単位2]],COLUMN(テーブル1[[#Headers],[単位2]])-3,0),"")))</f>
        <v/>
      </c>
      <c r="F119" s="66"/>
      <c r="G119" s="62" t="str">
        <f t="shared" ca="1" si="7"/>
        <v/>
      </c>
      <c r="H119" s="69"/>
      <c r="I119" s="62" t="str">
        <f t="shared" ca="1" si="8"/>
        <v/>
      </c>
      <c r="J119" s="77"/>
      <c r="K119" s="62" t="str">
        <f t="shared" ca="1" si="9"/>
        <v/>
      </c>
      <c r="L119" s="78"/>
      <c r="M119" s="62" t="str">
        <f t="shared" ca="1" si="10"/>
        <v/>
      </c>
      <c r="N119" s="79"/>
      <c r="O119" s="81"/>
      <c r="P119" s="81"/>
      <c r="Q119" s="89"/>
      <c r="R119" s="91"/>
      <c r="S119" s="88" t="str">
        <f t="shared" ca="1" si="13"/>
        <v/>
      </c>
      <c r="V119" s="16">
        <f t="shared" si="11"/>
        <v>1</v>
      </c>
    </row>
    <row r="120" spans="1:22" ht="40" customHeight="1">
      <c r="A120" s="16">
        <f t="shared" ca="1" si="12"/>
        <v>114</v>
      </c>
      <c r="B120" s="64"/>
      <c r="C120" s="58" t="str">
        <f ca="1">IF(AND(B120="",OFFSET(B120,-1,0,1,1)&lt;&gt;""),OFFSET(C120,-1,0,1,1),IF(AND(B120="",OFFSET(B120,-1,0,1,1)="",OR(OFFSET(N120,-1,0,1)&lt;&gt;"",OFFSET(P120,-1,0,1,1)&lt;&gt;"")),OFFSET(C120,-2,0,1,1),IFERROR(VLOOKUP(【研】入力シート➁!B120,テーブル1[[#All],[医薬品名]:[単位2]],COLUMN(【研】入力シート➁!P116)-3,0),"")))</f>
        <v/>
      </c>
      <c r="D120" s="65"/>
      <c r="E120" s="60" t="str">
        <f ca="1">IF(AND(B120="",OFFSET(B120,-1,0,1,1)&lt;&gt;""),OFFSET(E120,-1,0,1,1),IF(AND(B120="",OFFSET(B120,-1,0,1,1)="",OR(OR(OFFSET(F120,-1,0,1)&lt;0,OFFSET(H120,-1,0,1)&lt;0),OFFSET(P120,-1,0,1,1)&lt;&gt;"")),OFFSET(E120,-2,0,1,1),IFERROR(VLOOKUP(【研】入力シート➁!B120,テーブル1[[#All],[医薬品名]:[単位2]],COLUMN(テーブル1[[#Headers],[単位2]])-3,0),"")))</f>
        <v/>
      </c>
      <c r="F120" s="66"/>
      <c r="G120" s="62" t="str">
        <f t="shared" ca="1" si="7"/>
        <v/>
      </c>
      <c r="H120" s="69"/>
      <c r="I120" s="62" t="str">
        <f t="shared" ca="1" si="8"/>
        <v/>
      </c>
      <c r="J120" s="77"/>
      <c r="K120" s="62" t="str">
        <f t="shared" ca="1" si="9"/>
        <v/>
      </c>
      <c r="L120" s="78"/>
      <c r="M120" s="62" t="str">
        <f t="shared" ca="1" si="10"/>
        <v/>
      </c>
      <c r="N120" s="79"/>
      <c r="O120" s="81"/>
      <c r="P120" s="81"/>
      <c r="Q120" s="89"/>
      <c r="R120" s="91"/>
      <c r="S120" s="88" t="str">
        <f t="shared" ca="1" si="13"/>
        <v/>
      </c>
      <c r="V120" s="16">
        <f t="shared" si="11"/>
        <v>1</v>
      </c>
    </row>
    <row r="121" spans="1:22" ht="40" customHeight="1">
      <c r="A121" s="16">
        <f t="shared" ca="1" si="12"/>
        <v>115</v>
      </c>
      <c r="B121" s="64"/>
      <c r="C121" s="58" t="str">
        <f ca="1">IF(AND(B121="",OFFSET(B121,-1,0,1,1)&lt;&gt;""),OFFSET(C121,-1,0,1,1),IF(AND(B121="",OFFSET(B121,-1,0,1,1)="",OR(OFFSET(N121,-1,0,1)&lt;&gt;"",OFFSET(P121,-1,0,1,1)&lt;&gt;"")),OFFSET(C121,-2,0,1,1),IFERROR(VLOOKUP(【研】入力シート➁!B121,テーブル1[[#All],[医薬品名]:[単位2]],COLUMN(【研】入力シート➁!P117)-3,0),"")))</f>
        <v/>
      </c>
      <c r="D121" s="65"/>
      <c r="E121" s="60" t="str">
        <f ca="1">IF(AND(B121="",OFFSET(B121,-1,0,1,1)&lt;&gt;""),OFFSET(E121,-1,0,1,1),IF(AND(B121="",OFFSET(B121,-1,0,1,1)="",OR(OR(OFFSET(F121,-1,0,1)&lt;0,OFFSET(H121,-1,0,1)&lt;0),OFFSET(P121,-1,0,1,1)&lt;&gt;"")),OFFSET(E121,-2,0,1,1),IFERROR(VLOOKUP(【研】入力シート➁!B121,テーブル1[[#All],[医薬品名]:[単位2]],COLUMN(テーブル1[[#Headers],[単位2]])-3,0),"")))</f>
        <v/>
      </c>
      <c r="F121" s="66"/>
      <c r="G121" s="62" t="str">
        <f t="shared" ca="1" si="7"/>
        <v/>
      </c>
      <c r="H121" s="69"/>
      <c r="I121" s="62" t="str">
        <f t="shared" ca="1" si="8"/>
        <v/>
      </c>
      <c r="J121" s="77"/>
      <c r="K121" s="62" t="str">
        <f t="shared" ca="1" si="9"/>
        <v/>
      </c>
      <c r="L121" s="78"/>
      <c r="M121" s="62" t="str">
        <f t="shared" ca="1" si="10"/>
        <v/>
      </c>
      <c r="N121" s="79"/>
      <c r="O121" s="81"/>
      <c r="P121" s="81"/>
      <c r="Q121" s="89"/>
      <c r="R121" s="91"/>
      <c r="S121" s="88" t="str">
        <f t="shared" ca="1" si="13"/>
        <v/>
      </c>
      <c r="V121" s="16">
        <f t="shared" si="11"/>
        <v>1</v>
      </c>
    </row>
    <row r="122" spans="1:22" ht="40" customHeight="1">
      <c r="A122" s="16">
        <f t="shared" ca="1" si="12"/>
        <v>116</v>
      </c>
      <c r="B122" s="64"/>
      <c r="C122" s="58" t="str">
        <f ca="1">IF(AND(B122="",OFFSET(B122,-1,0,1,1)&lt;&gt;""),OFFSET(C122,-1,0,1,1),IF(AND(B122="",OFFSET(B122,-1,0,1,1)="",OR(OFFSET(N122,-1,0,1)&lt;&gt;"",OFFSET(P122,-1,0,1,1)&lt;&gt;"")),OFFSET(C122,-2,0,1,1),IFERROR(VLOOKUP(【研】入力シート➁!B122,テーブル1[[#All],[医薬品名]:[単位2]],COLUMN(【研】入力シート➁!P118)-3,0),"")))</f>
        <v/>
      </c>
      <c r="D122" s="65"/>
      <c r="E122" s="60" t="str">
        <f ca="1">IF(AND(B122="",OFFSET(B122,-1,0,1,1)&lt;&gt;""),OFFSET(E122,-1,0,1,1),IF(AND(B122="",OFFSET(B122,-1,0,1,1)="",OR(OR(OFFSET(F122,-1,0,1)&lt;0,OFFSET(H122,-1,0,1)&lt;0),OFFSET(P122,-1,0,1,1)&lt;&gt;"")),OFFSET(E122,-2,0,1,1),IFERROR(VLOOKUP(【研】入力シート➁!B122,テーブル1[[#All],[医薬品名]:[単位2]],COLUMN(テーブル1[[#Headers],[単位2]])-3,0),"")))</f>
        <v/>
      </c>
      <c r="F122" s="66"/>
      <c r="G122" s="62" t="str">
        <f t="shared" ca="1" si="7"/>
        <v/>
      </c>
      <c r="H122" s="69"/>
      <c r="I122" s="62" t="str">
        <f t="shared" ca="1" si="8"/>
        <v/>
      </c>
      <c r="J122" s="77"/>
      <c r="K122" s="62" t="str">
        <f t="shared" ca="1" si="9"/>
        <v/>
      </c>
      <c r="L122" s="78"/>
      <c r="M122" s="62" t="str">
        <f t="shared" ca="1" si="10"/>
        <v/>
      </c>
      <c r="N122" s="79"/>
      <c r="O122" s="81"/>
      <c r="P122" s="81"/>
      <c r="Q122" s="89"/>
      <c r="R122" s="91"/>
      <c r="S122" s="88" t="str">
        <f t="shared" ca="1" si="13"/>
        <v/>
      </c>
      <c r="V122" s="16">
        <f t="shared" si="11"/>
        <v>1</v>
      </c>
    </row>
    <row r="123" spans="1:22" ht="40" customHeight="1">
      <c r="A123" s="16">
        <f t="shared" ca="1" si="12"/>
        <v>117</v>
      </c>
      <c r="B123" s="64"/>
      <c r="C123" s="58" t="str">
        <f ca="1">IF(AND(B123="",OFFSET(B123,-1,0,1,1)&lt;&gt;""),OFFSET(C123,-1,0,1,1),IF(AND(B123="",OFFSET(B123,-1,0,1,1)="",OR(OFFSET(N123,-1,0,1)&lt;&gt;"",OFFSET(P123,-1,0,1,1)&lt;&gt;"")),OFFSET(C123,-2,0,1,1),IFERROR(VLOOKUP(【研】入力シート➁!B123,テーブル1[[#All],[医薬品名]:[単位2]],COLUMN(【研】入力シート➁!P119)-3,0),"")))</f>
        <v/>
      </c>
      <c r="D123" s="65"/>
      <c r="E123" s="60" t="str">
        <f ca="1">IF(AND(B123="",OFFSET(B123,-1,0,1,1)&lt;&gt;""),OFFSET(E123,-1,0,1,1),IF(AND(B123="",OFFSET(B123,-1,0,1,1)="",OR(OR(OFFSET(F123,-1,0,1)&lt;0,OFFSET(H123,-1,0,1)&lt;0),OFFSET(P123,-1,0,1,1)&lt;&gt;"")),OFFSET(E123,-2,0,1,1),IFERROR(VLOOKUP(【研】入力シート➁!B123,テーブル1[[#All],[医薬品名]:[単位2]],COLUMN(テーブル1[[#Headers],[単位2]])-3,0),"")))</f>
        <v/>
      </c>
      <c r="F123" s="66"/>
      <c r="G123" s="62" t="str">
        <f t="shared" ca="1" si="7"/>
        <v/>
      </c>
      <c r="H123" s="69"/>
      <c r="I123" s="62" t="str">
        <f t="shared" ca="1" si="8"/>
        <v/>
      </c>
      <c r="J123" s="77"/>
      <c r="K123" s="62" t="str">
        <f t="shared" ca="1" si="9"/>
        <v/>
      </c>
      <c r="L123" s="78"/>
      <c r="M123" s="62" t="str">
        <f t="shared" ca="1" si="10"/>
        <v/>
      </c>
      <c r="N123" s="79"/>
      <c r="O123" s="81"/>
      <c r="P123" s="81"/>
      <c r="Q123" s="89"/>
      <c r="R123" s="91"/>
      <c r="S123" s="88" t="str">
        <f t="shared" ca="1" si="13"/>
        <v/>
      </c>
      <c r="V123" s="16">
        <f t="shared" si="11"/>
        <v>1</v>
      </c>
    </row>
    <row r="124" spans="1:22" ht="40" customHeight="1">
      <c r="A124" s="16">
        <f t="shared" ca="1" si="12"/>
        <v>118</v>
      </c>
      <c r="B124" s="64"/>
      <c r="C124" s="58" t="str">
        <f ca="1">IF(AND(B124="",OFFSET(B124,-1,0,1,1)&lt;&gt;""),OFFSET(C124,-1,0,1,1),IF(AND(B124="",OFFSET(B124,-1,0,1,1)="",OR(OFFSET(N124,-1,0,1)&lt;&gt;"",OFFSET(P124,-1,0,1,1)&lt;&gt;"")),OFFSET(C124,-2,0,1,1),IFERROR(VLOOKUP(【研】入力シート➁!B124,テーブル1[[#All],[医薬品名]:[単位2]],COLUMN(【研】入力シート➁!P120)-3,0),"")))</f>
        <v/>
      </c>
      <c r="D124" s="65"/>
      <c r="E124" s="60" t="str">
        <f ca="1">IF(AND(B124="",OFFSET(B124,-1,0,1,1)&lt;&gt;""),OFFSET(E124,-1,0,1,1),IF(AND(B124="",OFFSET(B124,-1,0,1,1)="",OR(OR(OFFSET(F124,-1,0,1)&lt;0,OFFSET(H124,-1,0,1)&lt;0),OFFSET(P124,-1,0,1,1)&lt;&gt;"")),OFFSET(E124,-2,0,1,1),IFERROR(VLOOKUP(【研】入力シート➁!B124,テーブル1[[#All],[医薬品名]:[単位2]],COLUMN(テーブル1[[#Headers],[単位2]])-3,0),"")))</f>
        <v/>
      </c>
      <c r="F124" s="66"/>
      <c r="G124" s="62" t="str">
        <f t="shared" ca="1" si="7"/>
        <v/>
      </c>
      <c r="H124" s="69"/>
      <c r="I124" s="62" t="str">
        <f t="shared" ca="1" si="8"/>
        <v/>
      </c>
      <c r="J124" s="77"/>
      <c r="K124" s="62" t="str">
        <f t="shared" ca="1" si="9"/>
        <v/>
      </c>
      <c r="L124" s="78"/>
      <c r="M124" s="62" t="str">
        <f t="shared" ca="1" si="10"/>
        <v/>
      </c>
      <c r="N124" s="79"/>
      <c r="O124" s="81"/>
      <c r="P124" s="81"/>
      <c r="Q124" s="89"/>
      <c r="R124" s="91"/>
      <c r="S124" s="88" t="str">
        <f t="shared" ca="1" si="13"/>
        <v/>
      </c>
      <c r="V124" s="16">
        <f t="shared" si="11"/>
        <v>1</v>
      </c>
    </row>
    <row r="125" spans="1:22" ht="40" customHeight="1">
      <c r="A125" s="16">
        <f t="shared" ca="1" si="12"/>
        <v>119</v>
      </c>
      <c r="B125" s="64"/>
      <c r="C125" s="58" t="str">
        <f ca="1">IF(AND(B125="",OFFSET(B125,-1,0,1,1)&lt;&gt;""),OFFSET(C125,-1,0,1,1),IF(AND(B125="",OFFSET(B125,-1,0,1,1)="",OR(OFFSET(N125,-1,0,1)&lt;&gt;"",OFFSET(P125,-1,0,1,1)&lt;&gt;"")),OFFSET(C125,-2,0,1,1),IFERROR(VLOOKUP(【研】入力シート➁!B125,テーブル1[[#All],[医薬品名]:[単位2]],COLUMN(【研】入力シート➁!P121)-3,0),"")))</f>
        <v/>
      </c>
      <c r="D125" s="65"/>
      <c r="E125" s="60" t="str">
        <f ca="1">IF(AND(B125="",OFFSET(B125,-1,0,1,1)&lt;&gt;""),OFFSET(E125,-1,0,1,1),IF(AND(B125="",OFFSET(B125,-1,0,1,1)="",OR(OR(OFFSET(F125,-1,0,1)&lt;0,OFFSET(H125,-1,0,1)&lt;0),OFFSET(P125,-1,0,1,1)&lt;&gt;"")),OFFSET(E125,-2,0,1,1),IFERROR(VLOOKUP(【研】入力シート➁!B125,テーブル1[[#All],[医薬品名]:[単位2]],COLUMN(テーブル1[[#Headers],[単位2]])-3,0),"")))</f>
        <v/>
      </c>
      <c r="F125" s="66"/>
      <c r="G125" s="62" t="str">
        <f t="shared" ca="1" si="7"/>
        <v/>
      </c>
      <c r="H125" s="69"/>
      <c r="I125" s="62" t="str">
        <f t="shared" ca="1" si="8"/>
        <v/>
      </c>
      <c r="J125" s="77"/>
      <c r="K125" s="62" t="str">
        <f t="shared" ca="1" si="9"/>
        <v/>
      </c>
      <c r="L125" s="78"/>
      <c r="M125" s="62" t="str">
        <f t="shared" ca="1" si="10"/>
        <v/>
      </c>
      <c r="N125" s="79"/>
      <c r="O125" s="81"/>
      <c r="P125" s="81"/>
      <c r="Q125" s="89"/>
      <c r="R125" s="91"/>
      <c r="S125" s="88" t="str">
        <f t="shared" ca="1" si="13"/>
        <v/>
      </c>
      <c r="V125" s="16">
        <f t="shared" si="11"/>
        <v>1</v>
      </c>
    </row>
    <row r="126" spans="1:22" ht="40" customHeight="1">
      <c r="A126" s="16">
        <f t="shared" ca="1" si="12"/>
        <v>120</v>
      </c>
      <c r="B126" s="64"/>
      <c r="C126" s="58" t="str">
        <f ca="1">IF(AND(B126="",OFFSET(B126,-1,0,1,1)&lt;&gt;""),OFFSET(C126,-1,0,1,1),IF(AND(B126="",OFFSET(B126,-1,0,1,1)="",OR(OFFSET(N126,-1,0,1)&lt;&gt;"",OFFSET(P126,-1,0,1,1)&lt;&gt;"")),OFFSET(C126,-2,0,1,1),IFERROR(VLOOKUP(【研】入力シート➁!B126,テーブル1[[#All],[医薬品名]:[単位2]],COLUMN(【研】入力シート➁!P122)-3,0),"")))</f>
        <v/>
      </c>
      <c r="D126" s="65"/>
      <c r="E126" s="60" t="str">
        <f ca="1">IF(AND(B126="",OFFSET(B126,-1,0,1,1)&lt;&gt;""),OFFSET(E126,-1,0,1,1),IF(AND(B126="",OFFSET(B126,-1,0,1,1)="",OR(OR(OFFSET(F126,-1,0,1)&lt;0,OFFSET(H126,-1,0,1)&lt;0),OFFSET(P126,-1,0,1,1)&lt;&gt;"")),OFFSET(E126,-2,0,1,1),IFERROR(VLOOKUP(【研】入力シート➁!B126,テーブル1[[#All],[医薬品名]:[単位2]],COLUMN(テーブル1[[#Headers],[単位2]])-3,0),"")))</f>
        <v/>
      </c>
      <c r="F126" s="66"/>
      <c r="G126" s="62" t="str">
        <f t="shared" ca="1" si="7"/>
        <v/>
      </c>
      <c r="H126" s="69"/>
      <c r="I126" s="62" t="str">
        <f t="shared" ca="1" si="8"/>
        <v/>
      </c>
      <c r="J126" s="77"/>
      <c r="K126" s="62" t="str">
        <f t="shared" ca="1" si="9"/>
        <v/>
      </c>
      <c r="L126" s="78"/>
      <c r="M126" s="62" t="str">
        <f t="shared" ca="1" si="10"/>
        <v/>
      </c>
      <c r="N126" s="79"/>
      <c r="O126" s="81"/>
      <c r="P126" s="81"/>
      <c r="Q126" s="89"/>
      <c r="R126" s="91"/>
      <c r="S126" s="88" t="str">
        <f t="shared" ca="1" si="13"/>
        <v/>
      </c>
      <c r="V126" s="16">
        <f t="shared" si="11"/>
        <v>1</v>
      </c>
    </row>
    <row r="127" spans="1:22" ht="40" customHeight="1">
      <c r="A127" s="16">
        <f t="shared" ca="1" si="12"/>
        <v>121</v>
      </c>
      <c r="B127" s="64"/>
      <c r="C127" s="58" t="str">
        <f ca="1">IF(AND(B127="",OFFSET(B127,-1,0,1,1)&lt;&gt;""),OFFSET(C127,-1,0,1,1),IF(AND(B127="",OFFSET(B127,-1,0,1,1)="",OR(OFFSET(N127,-1,0,1)&lt;&gt;"",OFFSET(P127,-1,0,1,1)&lt;&gt;"")),OFFSET(C127,-2,0,1,1),IFERROR(VLOOKUP(【研】入力シート➁!B127,テーブル1[[#All],[医薬品名]:[単位2]],COLUMN(【研】入力シート➁!P123)-3,0),"")))</f>
        <v/>
      </c>
      <c r="D127" s="65"/>
      <c r="E127" s="60" t="str">
        <f ca="1">IF(AND(B127="",OFFSET(B127,-1,0,1,1)&lt;&gt;""),OFFSET(E127,-1,0,1,1),IF(AND(B127="",OFFSET(B127,-1,0,1,1)="",OR(OR(OFFSET(F127,-1,0,1)&lt;0,OFFSET(H127,-1,0,1)&lt;0),OFFSET(P127,-1,0,1,1)&lt;&gt;"")),OFFSET(E127,-2,0,1,1),IFERROR(VLOOKUP(【研】入力シート➁!B127,テーブル1[[#All],[医薬品名]:[単位2]],COLUMN(テーブル1[[#Headers],[単位2]])-3,0),"")))</f>
        <v/>
      </c>
      <c r="F127" s="66"/>
      <c r="G127" s="62" t="str">
        <f t="shared" ca="1" si="7"/>
        <v/>
      </c>
      <c r="H127" s="69"/>
      <c r="I127" s="62" t="str">
        <f t="shared" ca="1" si="8"/>
        <v/>
      </c>
      <c r="J127" s="77"/>
      <c r="K127" s="62" t="str">
        <f t="shared" ca="1" si="9"/>
        <v/>
      </c>
      <c r="L127" s="78"/>
      <c r="M127" s="62" t="str">
        <f t="shared" ca="1" si="10"/>
        <v/>
      </c>
      <c r="N127" s="79"/>
      <c r="O127" s="81"/>
      <c r="P127" s="81"/>
      <c r="Q127" s="89"/>
      <c r="R127" s="91"/>
      <c r="S127" s="88" t="str">
        <f t="shared" ca="1" si="13"/>
        <v/>
      </c>
      <c r="V127" s="16">
        <f t="shared" si="11"/>
        <v>1</v>
      </c>
    </row>
    <row r="128" spans="1:22" ht="40" customHeight="1">
      <c r="A128" s="16">
        <f t="shared" ca="1" si="12"/>
        <v>122</v>
      </c>
      <c r="B128" s="64"/>
      <c r="C128" s="58" t="str">
        <f ca="1">IF(AND(B128="",OFFSET(B128,-1,0,1,1)&lt;&gt;""),OFFSET(C128,-1,0,1,1),IF(AND(B128="",OFFSET(B128,-1,0,1,1)="",OR(OFFSET(N128,-1,0,1)&lt;&gt;"",OFFSET(P128,-1,0,1,1)&lt;&gt;"")),OFFSET(C128,-2,0,1,1),IFERROR(VLOOKUP(【研】入力シート➁!B128,テーブル1[[#All],[医薬品名]:[単位2]],COLUMN(【研】入力シート➁!P124)-3,0),"")))</f>
        <v/>
      </c>
      <c r="D128" s="65"/>
      <c r="E128" s="60" t="str">
        <f ca="1">IF(AND(B128="",OFFSET(B128,-1,0,1,1)&lt;&gt;""),OFFSET(E128,-1,0,1,1),IF(AND(B128="",OFFSET(B128,-1,0,1,1)="",OR(OR(OFFSET(F128,-1,0,1)&lt;0,OFFSET(H128,-1,0,1)&lt;0),OFFSET(P128,-1,0,1,1)&lt;&gt;"")),OFFSET(E128,-2,0,1,1),IFERROR(VLOOKUP(【研】入力シート➁!B128,テーブル1[[#All],[医薬品名]:[単位2]],COLUMN(テーブル1[[#Headers],[単位2]])-3,0),"")))</f>
        <v/>
      </c>
      <c r="F128" s="66"/>
      <c r="G128" s="62" t="str">
        <f t="shared" ca="1" si="7"/>
        <v/>
      </c>
      <c r="H128" s="69"/>
      <c r="I128" s="62" t="str">
        <f t="shared" ca="1" si="8"/>
        <v/>
      </c>
      <c r="J128" s="77"/>
      <c r="K128" s="62" t="str">
        <f t="shared" ca="1" si="9"/>
        <v/>
      </c>
      <c r="L128" s="78"/>
      <c r="M128" s="62" t="str">
        <f t="shared" ca="1" si="10"/>
        <v/>
      </c>
      <c r="N128" s="79"/>
      <c r="O128" s="81"/>
      <c r="P128" s="81"/>
      <c r="Q128" s="89"/>
      <c r="R128" s="91"/>
      <c r="S128" s="88" t="str">
        <f t="shared" ca="1" si="13"/>
        <v/>
      </c>
      <c r="V128" s="16">
        <f t="shared" si="11"/>
        <v>1</v>
      </c>
    </row>
    <row r="129" spans="1:22" ht="40" customHeight="1">
      <c r="A129" s="16">
        <f t="shared" ca="1" si="12"/>
        <v>123</v>
      </c>
      <c r="B129" s="64"/>
      <c r="C129" s="58" t="str">
        <f ca="1">IF(AND(B129="",OFFSET(B129,-1,0,1,1)&lt;&gt;""),OFFSET(C129,-1,0,1,1),IF(AND(B129="",OFFSET(B129,-1,0,1,1)="",OR(OFFSET(N129,-1,0,1)&lt;&gt;"",OFFSET(P129,-1,0,1,1)&lt;&gt;"")),OFFSET(C129,-2,0,1,1),IFERROR(VLOOKUP(【研】入力シート➁!B129,テーブル1[[#All],[医薬品名]:[単位2]],COLUMN(【研】入力シート➁!P125)-3,0),"")))</f>
        <v/>
      </c>
      <c r="D129" s="65"/>
      <c r="E129" s="60" t="str">
        <f ca="1">IF(AND(B129="",OFFSET(B129,-1,0,1,1)&lt;&gt;""),OFFSET(E129,-1,0,1,1),IF(AND(B129="",OFFSET(B129,-1,0,1,1)="",OR(OR(OFFSET(F129,-1,0,1)&lt;0,OFFSET(H129,-1,0,1)&lt;0),OFFSET(P129,-1,0,1,1)&lt;&gt;"")),OFFSET(E129,-2,0,1,1),IFERROR(VLOOKUP(【研】入力シート➁!B129,テーブル1[[#All],[医薬品名]:[単位2]],COLUMN(テーブル1[[#Headers],[単位2]])-3,0),"")))</f>
        <v/>
      </c>
      <c r="F129" s="66"/>
      <c r="G129" s="62" t="str">
        <f t="shared" ca="1" si="7"/>
        <v/>
      </c>
      <c r="H129" s="69"/>
      <c r="I129" s="62" t="str">
        <f t="shared" ca="1" si="8"/>
        <v/>
      </c>
      <c r="J129" s="77"/>
      <c r="K129" s="62" t="str">
        <f t="shared" ca="1" si="9"/>
        <v/>
      </c>
      <c r="L129" s="78"/>
      <c r="M129" s="62" t="str">
        <f t="shared" ca="1" si="10"/>
        <v/>
      </c>
      <c r="N129" s="79"/>
      <c r="O129" s="81"/>
      <c r="P129" s="81"/>
      <c r="Q129" s="89"/>
      <c r="R129" s="91"/>
      <c r="S129" s="88" t="str">
        <f t="shared" ca="1" si="13"/>
        <v/>
      </c>
      <c r="V129" s="16">
        <f t="shared" si="11"/>
        <v>1</v>
      </c>
    </row>
    <row r="130" spans="1:22" ht="40" customHeight="1">
      <c r="A130" s="16">
        <f t="shared" ca="1" si="12"/>
        <v>124</v>
      </c>
      <c r="B130" s="64"/>
      <c r="C130" s="58" t="str">
        <f ca="1">IF(AND(B130="",OFFSET(B130,-1,0,1,1)&lt;&gt;""),OFFSET(C130,-1,0,1,1),IF(AND(B130="",OFFSET(B130,-1,0,1,1)="",OR(OFFSET(N130,-1,0,1)&lt;&gt;"",OFFSET(P130,-1,0,1,1)&lt;&gt;"")),OFFSET(C130,-2,0,1,1),IFERROR(VLOOKUP(【研】入力シート➁!B130,テーブル1[[#All],[医薬品名]:[単位2]],COLUMN(【研】入力シート➁!P126)-3,0),"")))</f>
        <v/>
      </c>
      <c r="D130" s="65"/>
      <c r="E130" s="60" t="str">
        <f ca="1">IF(AND(B130="",OFFSET(B130,-1,0,1,1)&lt;&gt;""),OFFSET(E130,-1,0,1,1),IF(AND(B130="",OFFSET(B130,-1,0,1,1)="",OR(OR(OFFSET(F130,-1,0,1)&lt;0,OFFSET(H130,-1,0,1)&lt;0),OFFSET(P130,-1,0,1,1)&lt;&gt;"")),OFFSET(E130,-2,0,1,1),IFERROR(VLOOKUP(【研】入力シート➁!B130,テーブル1[[#All],[医薬品名]:[単位2]],COLUMN(テーブル1[[#Headers],[単位2]])-3,0),"")))</f>
        <v/>
      </c>
      <c r="F130" s="66"/>
      <c r="G130" s="62" t="str">
        <f t="shared" ca="1" si="7"/>
        <v/>
      </c>
      <c r="H130" s="69"/>
      <c r="I130" s="62" t="str">
        <f t="shared" ca="1" si="8"/>
        <v/>
      </c>
      <c r="J130" s="77"/>
      <c r="K130" s="62" t="str">
        <f t="shared" ca="1" si="9"/>
        <v/>
      </c>
      <c r="L130" s="78"/>
      <c r="M130" s="62" t="str">
        <f t="shared" ca="1" si="10"/>
        <v/>
      </c>
      <c r="N130" s="79"/>
      <c r="O130" s="81"/>
      <c r="P130" s="81"/>
      <c r="Q130" s="89"/>
      <c r="R130" s="91"/>
      <c r="S130" s="88" t="str">
        <f t="shared" ca="1" si="13"/>
        <v/>
      </c>
      <c r="V130" s="16">
        <f t="shared" si="11"/>
        <v>1</v>
      </c>
    </row>
    <row r="131" spans="1:22" ht="40" customHeight="1">
      <c r="A131" s="16">
        <f t="shared" ca="1" si="12"/>
        <v>125</v>
      </c>
      <c r="B131" s="64"/>
      <c r="C131" s="58" t="str">
        <f ca="1">IF(AND(B131="",OFFSET(B131,-1,0,1,1)&lt;&gt;""),OFFSET(C131,-1,0,1,1),IF(AND(B131="",OFFSET(B131,-1,0,1,1)="",OR(OFFSET(N131,-1,0,1)&lt;&gt;"",OFFSET(P131,-1,0,1,1)&lt;&gt;"")),OFFSET(C131,-2,0,1,1),IFERROR(VLOOKUP(【研】入力シート➁!B131,テーブル1[[#All],[医薬品名]:[単位2]],COLUMN(【研】入力シート➁!P127)-3,0),"")))</f>
        <v/>
      </c>
      <c r="D131" s="65"/>
      <c r="E131" s="60" t="str">
        <f ca="1">IF(AND(B131="",OFFSET(B131,-1,0,1,1)&lt;&gt;""),OFFSET(E131,-1,0,1,1),IF(AND(B131="",OFFSET(B131,-1,0,1,1)="",OR(OR(OFFSET(F131,-1,0,1)&lt;0,OFFSET(H131,-1,0,1)&lt;0),OFFSET(P131,-1,0,1,1)&lt;&gt;"")),OFFSET(E131,-2,0,1,1),IFERROR(VLOOKUP(【研】入力シート➁!B131,テーブル1[[#All],[医薬品名]:[単位2]],COLUMN(テーブル1[[#Headers],[単位2]])-3,0),"")))</f>
        <v/>
      </c>
      <c r="F131" s="66"/>
      <c r="G131" s="62" t="str">
        <f t="shared" ca="1" si="7"/>
        <v/>
      </c>
      <c r="H131" s="69"/>
      <c r="I131" s="62" t="str">
        <f t="shared" ca="1" si="8"/>
        <v/>
      </c>
      <c r="J131" s="77"/>
      <c r="K131" s="62" t="str">
        <f t="shared" ca="1" si="9"/>
        <v/>
      </c>
      <c r="L131" s="78"/>
      <c r="M131" s="62" t="str">
        <f t="shared" ca="1" si="10"/>
        <v/>
      </c>
      <c r="N131" s="79"/>
      <c r="O131" s="81"/>
      <c r="P131" s="81"/>
      <c r="Q131" s="89"/>
      <c r="R131" s="91"/>
      <c r="S131" s="88" t="str">
        <f t="shared" ca="1" si="13"/>
        <v/>
      </c>
      <c r="V131" s="16">
        <f t="shared" si="11"/>
        <v>1</v>
      </c>
    </row>
    <row r="132" spans="1:22" ht="40" customHeight="1">
      <c r="A132" s="16">
        <f t="shared" ca="1" si="12"/>
        <v>126</v>
      </c>
      <c r="B132" s="64"/>
      <c r="C132" s="58" t="str">
        <f ca="1">IF(AND(B132="",OFFSET(B132,-1,0,1,1)&lt;&gt;""),OFFSET(C132,-1,0,1,1),IF(AND(B132="",OFFSET(B132,-1,0,1,1)="",OR(OFFSET(N132,-1,0,1)&lt;&gt;"",OFFSET(P132,-1,0,1,1)&lt;&gt;"")),OFFSET(C132,-2,0,1,1),IFERROR(VLOOKUP(【研】入力シート➁!B132,テーブル1[[#All],[医薬品名]:[単位2]],COLUMN(【研】入力シート➁!P128)-3,0),"")))</f>
        <v/>
      </c>
      <c r="D132" s="65"/>
      <c r="E132" s="60" t="str">
        <f ca="1">IF(AND(B132="",OFFSET(B132,-1,0,1,1)&lt;&gt;""),OFFSET(E132,-1,0,1,1),IF(AND(B132="",OFFSET(B132,-1,0,1,1)="",OR(OR(OFFSET(F132,-1,0,1)&lt;0,OFFSET(H132,-1,0,1)&lt;0),OFFSET(P132,-1,0,1,1)&lt;&gt;"")),OFFSET(E132,-2,0,1,1),IFERROR(VLOOKUP(【研】入力シート➁!B132,テーブル1[[#All],[医薬品名]:[単位2]],COLUMN(テーブル1[[#Headers],[単位2]])-3,0),"")))</f>
        <v/>
      </c>
      <c r="F132" s="66"/>
      <c r="G132" s="62" t="str">
        <f t="shared" ca="1" si="7"/>
        <v/>
      </c>
      <c r="H132" s="69"/>
      <c r="I132" s="62" t="str">
        <f t="shared" ca="1" si="8"/>
        <v/>
      </c>
      <c r="J132" s="77"/>
      <c r="K132" s="62" t="str">
        <f t="shared" ca="1" si="9"/>
        <v/>
      </c>
      <c r="L132" s="78"/>
      <c r="M132" s="62" t="str">
        <f t="shared" ca="1" si="10"/>
        <v/>
      </c>
      <c r="N132" s="79"/>
      <c r="O132" s="81"/>
      <c r="P132" s="81"/>
      <c r="Q132" s="89"/>
      <c r="R132" s="91"/>
      <c r="S132" s="88" t="str">
        <f t="shared" ca="1" si="13"/>
        <v/>
      </c>
      <c r="V132" s="16">
        <f t="shared" si="11"/>
        <v>1</v>
      </c>
    </row>
    <row r="133" spans="1:22" ht="40" customHeight="1">
      <c r="A133" s="16">
        <f t="shared" ca="1" si="12"/>
        <v>127</v>
      </c>
      <c r="B133" s="64"/>
      <c r="C133" s="58" t="str">
        <f ca="1">IF(AND(B133="",OFFSET(B133,-1,0,1,1)&lt;&gt;""),OFFSET(C133,-1,0,1,1),IF(AND(B133="",OFFSET(B133,-1,0,1,1)="",OR(OFFSET(N133,-1,0,1)&lt;&gt;"",OFFSET(P133,-1,0,1,1)&lt;&gt;"")),OFFSET(C133,-2,0,1,1),IFERROR(VLOOKUP(【研】入力シート➁!B133,テーブル1[[#All],[医薬品名]:[単位2]],COLUMN(【研】入力シート➁!P129)-3,0),"")))</f>
        <v/>
      </c>
      <c r="D133" s="65"/>
      <c r="E133" s="60" t="str">
        <f ca="1">IF(AND(B133="",OFFSET(B133,-1,0,1,1)&lt;&gt;""),OFFSET(E133,-1,0,1,1),IF(AND(B133="",OFFSET(B133,-1,0,1,1)="",OR(OR(OFFSET(F133,-1,0,1)&lt;0,OFFSET(H133,-1,0,1)&lt;0),OFFSET(P133,-1,0,1,1)&lt;&gt;"")),OFFSET(E133,-2,0,1,1),IFERROR(VLOOKUP(【研】入力シート➁!B133,テーブル1[[#All],[医薬品名]:[単位2]],COLUMN(テーブル1[[#Headers],[単位2]])-3,0),"")))</f>
        <v/>
      </c>
      <c r="F133" s="66"/>
      <c r="G133" s="62" t="str">
        <f t="shared" ca="1" si="7"/>
        <v/>
      </c>
      <c r="H133" s="69"/>
      <c r="I133" s="62" t="str">
        <f t="shared" ca="1" si="8"/>
        <v/>
      </c>
      <c r="J133" s="77"/>
      <c r="K133" s="62" t="str">
        <f t="shared" ca="1" si="9"/>
        <v/>
      </c>
      <c r="L133" s="78"/>
      <c r="M133" s="62" t="str">
        <f t="shared" ca="1" si="10"/>
        <v/>
      </c>
      <c r="N133" s="79"/>
      <c r="O133" s="81"/>
      <c r="P133" s="81"/>
      <c r="Q133" s="89"/>
      <c r="R133" s="91"/>
      <c r="S133" s="88" t="str">
        <f t="shared" ca="1" si="13"/>
        <v/>
      </c>
      <c r="V133" s="16">
        <f t="shared" si="11"/>
        <v>1</v>
      </c>
    </row>
    <row r="134" spans="1:22" ht="40" customHeight="1">
      <c r="A134" s="16">
        <f t="shared" ca="1" si="12"/>
        <v>128</v>
      </c>
      <c r="B134" s="64"/>
      <c r="C134" s="58" t="str">
        <f ca="1">IF(AND(B134="",OFFSET(B134,-1,0,1,1)&lt;&gt;""),OFFSET(C134,-1,0,1,1),IF(AND(B134="",OFFSET(B134,-1,0,1,1)="",OR(OFFSET(N134,-1,0,1)&lt;&gt;"",OFFSET(P134,-1,0,1,1)&lt;&gt;"")),OFFSET(C134,-2,0,1,1),IFERROR(VLOOKUP(【研】入力シート➁!B134,テーブル1[[#All],[医薬品名]:[単位2]],COLUMN(【研】入力シート➁!P130)-3,0),"")))</f>
        <v/>
      </c>
      <c r="D134" s="65"/>
      <c r="E134" s="60" t="str">
        <f ca="1">IF(AND(B134="",OFFSET(B134,-1,0,1,1)&lt;&gt;""),OFFSET(E134,-1,0,1,1),IF(AND(B134="",OFFSET(B134,-1,0,1,1)="",OR(OR(OFFSET(F134,-1,0,1)&lt;0,OFFSET(H134,-1,0,1)&lt;0),OFFSET(P134,-1,0,1,1)&lt;&gt;"")),OFFSET(E134,-2,0,1,1),IFERROR(VLOOKUP(【研】入力シート➁!B134,テーブル1[[#All],[医薬品名]:[単位2]],COLUMN(テーブル1[[#Headers],[単位2]])-3,0),"")))</f>
        <v/>
      </c>
      <c r="F134" s="66"/>
      <c r="G134" s="62" t="str">
        <f t="shared" ca="1" si="7"/>
        <v/>
      </c>
      <c r="H134" s="69"/>
      <c r="I134" s="62" t="str">
        <f t="shared" ca="1" si="8"/>
        <v/>
      </c>
      <c r="J134" s="77"/>
      <c r="K134" s="62" t="str">
        <f t="shared" ca="1" si="9"/>
        <v/>
      </c>
      <c r="L134" s="78"/>
      <c r="M134" s="62" t="str">
        <f t="shared" ca="1" si="10"/>
        <v/>
      </c>
      <c r="N134" s="79"/>
      <c r="O134" s="81"/>
      <c r="P134" s="81"/>
      <c r="Q134" s="89"/>
      <c r="R134" s="91"/>
      <c r="S134" s="88" t="str">
        <f t="shared" ca="1" si="13"/>
        <v/>
      </c>
      <c r="V134" s="16">
        <f t="shared" si="11"/>
        <v>1</v>
      </c>
    </row>
    <row r="135" spans="1:22" ht="40" customHeight="1">
      <c r="A135" s="16">
        <f t="shared" ca="1" si="12"/>
        <v>129</v>
      </c>
      <c r="B135" s="64"/>
      <c r="C135" s="58" t="str">
        <f ca="1">IF(AND(B135="",OFFSET(B135,-1,0,1,1)&lt;&gt;""),OFFSET(C135,-1,0,1,1),IF(AND(B135="",OFFSET(B135,-1,0,1,1)="",OR(OFFSET(N135,-1,0,1)&lt;&gt;"",OFFSET(P135,-1,0,1,1)&lt;&gt;"")),OFFSET(C135,-2,0,1,1),IFERROR(VLOOKUP(【研】入力シート➁!B135,テーブル1[[#All],[医薬品名]:[単位2]],COLUMN(【研】入力シート➁!P131)-3,0),"")))</f>
        <v/>
      </c>
      <c r="D135" s="65"/>
      <c r="E135" s="60" t="str">
        <f ca="1">IF(AND(B135="",OFFSET(B135,-1,0,1,1)&lt;&gt;""),OFFSET(E135,-1,0,1,1),IF(AND(B135="",OFFSET(B135,-1,0,1,1)="",OR(OR(OFFSET(F135,-1,0,1)&lt;0,OFFSET(H135,-1,0,1)&lt;0),OFFSET(P135,-1,0,1,1)&lt;&gt;"")),OFFSET(E135,-2,0,1,1),IFERROR(VLOOKUP(【研】入力シート➁!B135,テーブル1[[#All],[医薬品名]:[単位2]],COLUMN(テーブル1[[#Headers],[単位2]])-3,0),"")))</f>
        <v/>
      </c>
      <c r="F135" s="66"/>
      <c r="G135" s="62" t="str">
        <f t="shared" ref="G135:G156" ca="1" si="14">IF(AND(E135="V",C135&lt;&gt;""),"mL",E135)</f>
        <v/>
      </c>
      <c r="H135" s="69"/>
      <c r="I135" s="62" t="str">
        <f t="shared" ref="I135:I156" ca="1" si="15">G135</f>
        <v/>
      </c>
      <c r="J135" s="77"/>
      <c r="K135" s="62" t="str">
        <f t="shared" ref="K135:K156" ca="1" si="16">G135</f>
        <v/>
      </c>
      <c r="L135" s="78"/>
      <c r="M135" s="62" t="str">
        <f t="shared" ref="M135:M156" ca="1" si="17">G135</f>
        <v/>
      </c>
      <c r="N135" s="79"/>
      <c r="O135" s="81"/>
      <c r="P135" s="81"/>
      <c r="Q135" s="89"/>
      <c r="R135" s="91"/>
      <c r="S135" s="88" t="str">
        <f t="shared" ca="1" si="13"/>
        <v/>
      </c>
      <c r="V135" s="16">
        <f t="shared" ref="V135:V156" si="18">IF(ABS(F135+H135+J135+L135)=ABS(F135)+ABS(H135)+ABS(J135)+ABS(L135),1,2)</f>
        <v>1</v>
      </c>
    </row>
    <row r="136" spans="1:22" ht="40" customHeight="1">
      <c r="A136" s="16">
        <f t="shared" ref="A136:A156" ca="1" si="19">OFFSET(A136,-1,0,1,1)+1</f>
        <v>130</v>
      </c>
      <c r="B136" s="64"/>
      <c r="C136" s="58" t="str">
        <f ca="1">IF(AND(B136="",OFFSET(B136,-1,0,1,1)&lt;&gt;""),OFFSET(C136,-1,0,1,1),IF(AND(B136="",OFFSET(B136,-1,0,1,1)="",OR(OFFSET(N136,-1,0,1)&lt;&gt;"",OFFSET(P136,-1,0,1,1)&lt;&gt;"")),OFFSET(C136,-2,0,1,1),IFERROR(VLOOKUP(【研】入力シート➁!B136,テーブル1[[#All],[医薬品名]:[単位2]],COLUMN(【研】入力シート➁!P132)-3,0),"")))</f>
        <v/>
      </c>
      <c r="D136" s="65"/>
      <c r="E136" s="60" t="str">
        <f ca="1">IF(AND(B136="",OFFSET(B136,-1,0,1,1)&lt;&gt;""),OFFSET(E136,-1,0,1,1),IF(AND(B136="",OFFSET(B136,-1,0,1,1)="",OR(OR(OFFSET(F136,-1,0,1)&lt;0,OFFSET(H136,-1,0,1)&lt;0),OFFSET(P136,-1,0,1,1)&lt;&gt;"")),OFFSET(E136,-2,0,1,1),IFERROR(VLOOKUP(【研】入力シート➁!B136,テーブル1[[#All],[医薬品名]:[単位2]],COLUMN(テーブル1[[#Headers],[単位2]])-3,0),"")))</f>
        <v/>
      </c>
      <c r="F136" s="66"/>
      <c r="G136" s="62" t="str">
        <f t="shared" ca="1" si="14"/>
        <v/>
      </c>
      <c r="H136" s="69"/>
      <c r="I136" s="62" t="str">
        <f t="shared" ca="1" si="15"/>
        <v/>
      </c>
      <c r="J136" s="77"/>
      <c r="K136" s="62" t="str">
        <f t="shared" ca="1" si="16"/>
        <v/>
      </c>
      <c r="L136" s="78"/>
      <c r="M136" s="62" t="str">
        <f t="shared" ca="1" si="17"/>
        <v/>
      </c>
      <c r="N136" s="79"/>
      <c r="O136" s="81"/>
      <c r="P136" s="81"/>
      <c r="Q136" s="89"/>
      <c r="R136" s="91"/>
      <c r="S136" s="88" t="str">
        <f t="shared" ref="S136:S156" ca="1" si="20">IF(AND(D136="",F136="",H136="",J136="",L136="",B136="",N136="",O136="",P136="",Q136="",R136=""),"",IF(OR(AND(OR(N136&lt;&gt;"",O136&lt;&gt;"",P136&lt;&gt;"",Q136&lt;&gt;""),R136=""),AND(F136="",H136="",J136="",L136="")),"×",IF(OR(AND(B136&lt;&gt;"",OFFSET(B136,1,0,1,1)="",OR(OFFSET(D136,1,0,1,1)&lt;&gt;"",OFFSET(D136,2,0,1,1)&lt;&gt;"",COUNTIF(B136,"*自家製剤*")&gt;0),OR(D136&lt;&gt;"",COUNTIF(B136,"*自家製剤*")&gt;0),OR(OFFSET(N136,1,0,1,1)&lt;&gt;"",OFFSET(P136,1,0,1,1)&lt;&gt;"",OFFSET(N136,2,0,1,1)&lt;&gt;"",OFFSET(P136,2,0,1,1)&lt;&gt;""),OFFSET(B136,2,0,1,1)="",F136+H136-J136-O136+ABS(OFFSET(F136,1,0,1,1))+ABS(OFFSET(H136,1,0,1,1))-ABS(OFFSET(J136,1,0,1,1))+ABS(OFFSET(F136,2,0,1,1))+ABS(OFFSET(H136,2,0,1,1))-ABS(OFFSET(J136,2,0,1,1))=L136-Q136+ABS(OFFSET(L136,1,0,1,1))+ABS(OFFSET(L136,2,0,1,1)),IF(OR(OFFSET(F136,1,0,1,1)&lt;0,OFFSET(H136,1,0,1,1)&lt;0,OFFSET(J136,1,0,1,1)&lt;0,OFFSET(L136,1,0,1,1)&lt;0),IF(J136&gt;(ABS(OFFSET(F136,1,0,1,1))+ABS(OFFSET(H136,1,0,1,1)))-ABS(OFFSET(L136,1,0,1,1)),AND(J136-(F136+H136+OFFSET(H136,2,0,1,1)-L136-Q136)&lt;=ABS(OFFSET(N136,1,0,1,1)),ABS(OFFSET(N136,1,0,1,1))&lt;=(ABS(OFFSET(F136,1,0,1,1))+ABS(OFFSET(H136,1,0,1,1)))-ABS(OFFSET(L136,1,0,1,1))),AND(J136-(F136+H136+OFFSET(H136,2,0,1,1)-L136-Q136)&lt;=ABS(OFFSET(N136,1,0,1,1)),ABS(OFFSET(N136,1,0,1,1))&lt;=J136)),IF(OR(OFFSET(F136,2,0,1,1)&lt;0,OFFSET(H136,2,0,1,1)&lt;0,OFFSET(J136,2,0,1,1)&lt;0,OFFSET(L136,2,0,1,1)&lt;0),IF(J136&gt;(ABS(OFFSET(F136,2,0,1,1))+ABS(OFFSET(H136,2,0,1,1)))-ABS(OFFSET(L136,2,0,1,1)),AND(J136-(F136+H136+OFFSET(H136,1,0,1,1)-L136-Q136)&lt;=ABS(OFFSET(N136,2,0,1,1)),ABS(OFFSET(N136,2,0,1,1))&lt;=(ABS(OFFSET(F136,2,0,1,1))+ABS(OFFSET(H136,2,0,1,1)))-ABS(OFFSET(L136,2,0,1,1))),AND(J136-(F136+H136+OFFSET(H136,1,0,1,1)-L136-Q136)&lt;=ABS(OFFSET(N136,2,0,1,1)),ABS(OFFSET(N136,2,0,1,1))&lt;=J136)),TRUE))),AND(B136&lt;&gt;"",OFFSET(B136,1,0,1,1)="",OR(OFFSET(N136,1,0,1,1)&lt;&gt;"",OFFSET(P136,1,0,1,1)&lt;&gt;"",OR(OFFSET(F136,1,0,1,1)&lt;0,OFFSET(H136,1,0,1,1)&lt;0)),OR(OFFSET(B136,2,0,1,1)&lt;&gt;"",OFFSET(S136,2,0,1,1)=""),OR(D136&lt;&gt;"",COUNTIF(B136,"*自家製剤*")&gt;0),F136+H136-J136-O136+ABS(OFFSET(F136,1,0,1,1))+ABS(OFFSET(H136,1,0,1,1))-ABS(OFFSET(J136,1,0,1,1))=L136-Q136+ABS(OFFSET(L136,1,0,1,1)),IF(NOT(OR(OFFSET(F136,1,0,1,1)&lt;0,OFFSET(H136,1,0,1,1)&lt;0,OFFSET(J136,1,0,1,1)&lt;0,OFFSET(L136,1,0,1,1)&lt;0)),TRUE,IF(NOT(OR(OFFSET(F136,1,0,1,1)&lt;0,OFFSET(H136,1,0,1,1)&lt;0,OFFSET(J136,1,0,1,1)&lt;0,OFFSET(L136,1,0,1,1)&lt;0)),TRUE,IF(J136&gt;(ABS(OFFSET(F136,1,0,1,1))+ABS(OFFSET(H136,1,0,1,1)))-ABS(OFFSET(L136,1,0,1,1)),AND(J136-(F136+H136-L136-Q136)&lt;=ABS(OFFSET(N136,1,0,1,1)),ABS(OFFSET(N136,1,0,1,1))&lt;=(ABS(OFFSET(F136,1,0,1,1))+ABS(OFFSET(H136,1,0,1,1)))-ABS(OFFSET(L136,1,0,1,1))),AND(J136-(F136+H136-L136-Q136)&lt;=ABS(OFFSET(N136,1,0,1,1)),ABS(OFFSET(N136,1,0,1,1))&lt;=J136))))),AND(B136&lt;&gt;"",OR(D136&lt;&gt;"",COUNTIF(B136,"*自家製剤*")&gt;0),OR(OFFSET(B136,1,0,1,1)&lt;&gt;"",OFFSET(S136,1,0,1,1)=""),F136+H136-J136-O136=L136-Q136),AND(B136&lt;&gt;"",D136="",ABS(F136)+ABS(H136)-O136-ABS(J136)=ABS(L136),OR(F136&lt;0,H136&lt;0,J136&lt;0,L136&lt;0)),),"○",IF(AND(B136="",OR(F136&lt;&gt;"",H136&lt;&gt;"",J136&lt;&gt;"",L136&lt;&gt;""),R136&lt;&gt;""),"-","×"))))</f>
        <v/>
      </c>
      <c r="V136" s="16">
        <f t="shared" si="18"/>
        <v>1</v>
      </c>
    </row>
    <row r="137" spans="1:22" ht="40" customHeight="1">
      <c r="A137" s="16">
        <f t="shared" ca="1" si="19"/>
        <v>131</v>
      </c>
      <c r="B137" s="64"/>
      <c r="C137" s="58" t="str">
        <f ca="1">IF(AND(B137="",OFFSET(B137,-1,0,1,1)&lt;&gt;""),OFFSET(C137,-1,0,1,1),IF(AND(B137="",OFFSET(B137,-1,0,1,1)="",OR(OFFSET(N137,-1,0,1)&lt;&gt;"",OFFSET(P137,-1,0,1,1)&lt;&gt;"")),OFFSET(C137,-2,0,1,1),IFERROR(VLOOKUP(【研】入力シート➁!B137,テーブル1[[#All],[医薬品名]:[単位2]],COLUMN(【研】入力シート➁!P133)-3,0),"")))</f>
        <v/>
      </c>
      <c r="D137" s="65"/>
      <c r="E137" s="60" t="str">
        <f ca="1">IF(AND(B137="",OFFSET(B137,-1,0,1,1)&lt;&gt;""),OFFSET(E137,-1,0,1,1),IF(AND(B137="",OFFSET(B137,-1,0,1,1)="",OR(OR(OFFSET(F137,-1,0,1)&lt;0,OFFSET(H137,-1,0,1)&lt;0),OFFSET(P137,-1,0,1,1)&lt;&gt;"")),OFFSET(E137,-2,0,1,1),IFERROR(VLOOKUP(【研】入力シート➁!B137,テーブル1[[#All],[医薬品名]:[単位2]],COLUMN(テーブル1[[#Headers],[単位2]])-3,0),"")))</f>
        <v/>
      </c>
      <c r="F137" s="66"/>
      <c r="G137" s="62" t="str">
        <f t="shared" ca="1" si="14"/>
        <v/>
      </c>
      <c r="H137" s="69"/>
      <c r="I137" s="62" t="str">
        <f t="shared" ca="1" si="15"/>
        <v/>
      </c>
      <c r="J137" s="77"/>
      <c r="K137" s="62" t="str">
        <f t="shared" ca="1" si="16"/>
        <v/>
      </c>
      <c r="L137" s="78"/>
      <c r="M137" s="62" t="str">
        <f t="shared" ca="1" si="17"/>
        <v/>
      </c>
      <c r="N137" s="79"/>
      <c r="O137" s="81"/>
      <c r="P137" s="81"/>
      <c r="Q137" s="89"/>
      <c r="R137" s="91"/>
      <c r="S137" s="88" t="str">
        <f t="shared" ca="1" si="20"/>
        <v/>
      </c>
      <c r="V137" s="16">
        <f t="shared" si="18"/>
        <v>1</v>
      </c>
    </row>
    <row r="138" spans="1:22" ht="40" customHeight="1">
      <c r="A138" s="16">
        <f t="shared" ca="1" si="19"/>
        <v>132</v>
      </c>
      <c r="B138" s="64"/>
      <c r="C138" s="58" t="str">
        <f ca="1">IF(AND(B138="",OFFSET(B138,-1,0,1,1)&lt;&gt;""),OFFSET(C138,-1,0,1,1),IF(AND(B138="",OFFSET(B138,-1,0,1,1)="",OR(OFFSET(N138,-1,0,1)&lt;&gt;"",OFFSET(P138,-1,0,1,1)&lt;&gt;"")),OFFSET(C138,-2,0,1,1),IFERROR(VLOOKUP(【研】入力シート➁!B138,テーブル1[[#All],[医薬品名]:[単位2]],COLUMN(【研】入力シート➁!P134)-3,0),"")))</f>
        <v/>
      </c>
      <c r="D138" s="65"/>
      <c r="E138" s="60" t="str">
        <f ca="1">IF(AND(B138="",OFFSET(B138,-1,0,1,1)&lt;&gt;""),OFFSET(E138,-1,0,1,1),IF(AND(B138="",OFFSET(B138,-1,0,1,1)="",OR(OR(OFFSET(F138,-1,0,1)&lt;0,OFFSET(H138,-1,0,1)&lt;0),OFFSET(P138,-1,0,1,1)&lt;&gt;"")),OFFSET(E138,-2,0,1,1),IFERROR(VLOOKUP(【研】入力シート➁!B138,テーブル1[[#All],[医薬品名]:[単位2]],COLUMN(テーブル1[[#Headers],[単位2]])-3,0),"")))</f>
        <v/>
      </c>
      <c r="F138" s="66"/>
      <c r="G138" s="62" t="str">
        <f t="shared" ca="1" si="14"/>
        <v/>
      </c>
      <c r="H138" s="69"/>
      <c r="I138" s="62" t="str">
        <f t="shared" ca="1" si="15"/>
        <v/>
      </c>
      <c r="J138" s="77"/>
      <c r="K138" s="62" t="str">
        <f t="shared" ca="1" si="16"/>
        <v/>
      </c>
      <c r="L138" s="78"/>
      <c r="M138" s="62" t="str">
        <f t="shared" ca="1" si="17"/>
        <v/>
      </c>
      <c r="N138" s="79"/>
      <c r="O138" s="81"/>
      <c r="P138" s="81"/>
      <c r="Q138" s="89"/>
      <c r="R138" s="91"/>
      <c r="S138" s="88" t="str">
        <f t="shared" ca="1" si="20"/>
        <v/>
      </c>
      <c r="V138" s="16">
        <f t="shared" si="18"/>
        <v>1</v>
      </c>
    </row>
    <row r="139" spans="1:22" ht="40" customHeight="1">
      <c r="A139" s="16">
        <f t="shared" ca="1" si="19"/>
        <v>133</v>
      </c>
      <c r="B139" s="64"/>
      <c r="C139" s="58" t="str">
        <f ca="1">IF(AND(B139="",OFFSET(B139,-1,0,1,1)&lt;&gt;""),OFFSET(C139,-1,0,1,1),IF(AND(B139="",OFFSET(B139,-1,0,1,1)="",OR(OFFSET(N139,-1,0,1)&lt;&gt;"",OFFSET(P139,-1,0,1,1)&lt;&gt;"")),OFFSET(C139,-2,0,1,1),IFERROR(VLOOKUP(【研】入力シート➁!B139,テーブル1[[#All],[医薬品名]:[単位2]],COLUMN(【研】入力シート➁!P135)-3,0),"")))</f>
        <v/>
      </c>
      <c r="D139" s="65"/>
      <c r="E139" s="60" t="str">
        <f ca="1">IF(AND(B139="",OFFSET(B139,-1,0,1,1)&lt;&gt;""),OFFSET(E139,-1,0,1,1),IF(AND(B139="",OFFSET(B139,-1,0,1,1)="",OR(OR(OFFSET(F139,-1,0,1)&lt;0,OFFSET(H139,-1,0,1)&lt;0),OFFSET(P139,-1,0,1,1)&lt;&gt;"")),OFFSET(E139,-2,0,1,1),IFERROR(VLOOKUP(【研】入力シート➁!B139,テーブル1[[#All],[医薬品名]:[単位2]],COLUMN(テーブル1[[#Headers],[単位2]])-3,0),"")))</f>
        <v/>
      </c>
      <c r="F139" s="66"/>
      <c r="G139" s="62" t="str">
        <f t="shared" ca="1" si="14"/>
        <v/>
      </c>
      <c r="H139" s="69"/>
      <c r="I139" s="62" t="str">
        <f t="shared" ca="1" si="15"/>
        <v/>
      </c>
      <c r="J139" s="77"/>
      <c r="K139" s="62" t="str">
        <f t="shared" ca="1" si="16"/>
        <v/>
      </c>
      <c r="L139" s="78"/>
      <c r="M139" s="62" t="str">
        <f t="shared" ca="1" si="17"/>
        <v/>
      </c>
      <c r="N139" s="79"/>
      <c r="O139" s="81"/>
      <c r="P139" s="81"/>
      <c r="Q139" s="89"/>
      <c r="R139" s="91"/>
      <c r="S139" s="88" t="str">
        <f t="shared" ca="1" si="20"/>
        <v/>
      </c>
      <c r="V139" s="16">
        <f t="shared" si="18"/>
        <v>1</v>
      </c>
    </row>
    <row r="140" spans="1:22" ht="40" customHeight="1">
      <c r="A140" s="16">
        <f t="shared" ca="1" si="19"/>
        <v>134</v>
      </c>
      <c r="B140" s="64"/>
      <c r="C140" s="58" t="str">
        <f ca="1">IF(AND(B140="",OFFSET(B140,-1,0,1,1)&lt;&gt;""),OFFSET(C140,-1,0,1,1),IF(AND(B140="",OFFSET(B140,-1,0,1,1)="",OR(OFFSET(N140,-1,0,1)&lt;&gt;"",OFFSET(P140,-1,0,1,1)&lt;&gt;"")),OFFSET(C140,-2,0,1,1),IFERROR(VLOOKUP(【研】入力シート➁!B140,テーブル1[[#All],[医薬品名]:[単位2]],COLUMN(【研】入力シート➁!P136)-3,0),"")))</f>
        <v/>
      </c>
      <c r="D140" s="65"/>
      <c r="E140" s="60" t="str">
        <f ca="1">IF(AND(B140="",OFFSET(B140,-1,0,1,1)&lt;&gt;""),OFFSET(E140,-1,0,1,1),IF(AND(B140="",OFFSET(B140,-1,0,1,1)="",OR(OR(OFFSET(F140,-1,0,1)&lt;0,OFFSET(H140,-1,0,1)&lt;0),OFFSET(P140,-1,0,1,1)&lt;&gt;"")),OFFSET(E140,-2,0,1,1),IFERROR(VLOOKUP(【研】入力シート➁!B140,テーブル1[[#All],[医薬品名]:[単位2]],COLUMN(テーブル1[[#Headers],[単位2]])-3,0),"")))</f>
        <v/>
      </c>
      <c r="F140" s="66"/>
      <c r="G140" s="62" t="str">
        <f t="shared" ca="1" si="14"/>
        <v/>
      </c>
      <c r="H140" s="69"/>
      <c r="I140" s="62" t="str">
        <f t="shared" ca="1" si="15"/>
        <v/>
      </c>
      <c r="J140" s="77"/>
      <c r="K140" s="62" t="str">
        <f t="shared" ca="1" si="16"/>
        <v/>
      </c>
      <c r="L140" s="78"/>
      <c r="M140" s="62" t="str">
        <f t="shared" ca="1" si="17"/>
        <v/>
      </c>
      <c r="N140" s="79"/>
      <c r="O140" s="81"/>
      <c r="P140" s="81"/>
      <c r="Q140" s="89"/>
      <c r="R140" s="91"/>
      <c r="S140" s="88" t="str">
        <f t="shared" ca="1" si="20"/>
        <v/>
      </c>
      <c r="V140" s="16">
        <f t="shared" si="18"/>
        <v>1</v>
      </c>
    </row>
    <row r="141" spans="1:22" ht="40" customHeight="1">
      <c r="A141" s="16">
        <f t="shared" ca="1" si="19"/>
        <v>135</v>
      </c>
      <c r="B141" s="64"/>
      <c r="C141" s="58" t="str">
        <f ca="1">IF(AND(B141="",OFFSET(B141,-1,0,1,1)&lt;&gt;""),OFFSET(C141,-1,0,1,1),IF(AND(B141="",OFFSET(B141,-1,0,1,1)="",OR(OFFSET(N141,-1,0,1)&lt;&gt;"",OFFSET(P141,-1,0,1,1)&lt;&gt;"")),OFFSET(C141,-2,0,1,1),IFERROR(VLOOKUP(【研】入力シート➁!B141,テーブル1[[#All],[医薬品名]:[単位2]],COLUMN(【研】入力シート➁!P137)-3,0),"")))</f>
        <v/>
      </c>
      <c r="D141" s="65"/>
      <c r="E141" s="60" t="str">
        <f ca="1">IF(AND(B141="",OFFSET(B141,-1,0,1,1)&lt;&gt;""),OFFSET(E141,-1,0,1,1),IF(AND(B141="",OFFSET(B141,-1,0,1,1)="",OR(OR(OFFSET(F141,-1,0,1)&lt;0,OFFSET(H141,-1,0,1)&lt;0),OFFSET(P141,-1,0,1,1)&lt;&gt;"")),OFFSET(E141,-2,0,1,1),IFERROR(VLOOKUP(【研】入力シート➁!B141,テーブル1[[#All],[医薬品名]:[単位2]],COLUMN(テーブル1[[#Headers],[単位2]])-3,0),"")))</f>
        <v/>
      </c>
      <c r="F141" s="66"/>
      <c r="G141" s="62" t="str">
        <f t="shared" ca="1" si="14"/>
        <v/>
      </c>
      <c r="H141" s="69"/>
      <c r="I141" s="62" t="str">
        <f t="shared" ca="1" si="15"/>
        <v/>
      </c>
      <c r="J141" s="77"/>
      <c r="K141" s="62" t="str">
        <f t="shared" ca="1" si="16"/>
        <v/>
      </c>
      <c r="L141" s="78"/>
      <c r="M141" s="62" t="str">
        <f t="shared" ca="1" si="17"/>
        <v/>
      </c>
      <c r="N141" s="79"/>
      <c r="O141" s="81"/>
      <c r="P141" s="81"/>
      <c r="Q141" s="89"/>
      <c r="R141" s="91"/>
      <c r="S141" s="88" t="str">
        <f t="shared" ca="1" si="20"/>
        <v/>
      </c>
      <c r="V141" s="16">
        <f t="shared" si="18"/>
        <v>1</v>
      </c>
    </row>
    <row r="142" spans="1:22" ht="40" customHeight="1">
      <c r="A142" s="16">
        <f t="shared" ca="1" si="19"/>
        <v>136</v>
      </c>
      <c r="B142" s="64"/>
      <c r="C142" s="58" t="str">
        <f ca="1">IF(AND(B142="",OFFSET(B142,-1,0,1,1)&lt;&gt;""),OFFSET(C142,-1,0,1,1),IF(AND(B142="",OFFSET(B142,-1,0,1,1)="",OR(OFFSET(N142,-1,0,1)&lt;&gt;"",OFFSET(P142,-1,0,1,1)&lt;&gt;"")),OFFSET(C142,-2,0,1,1),IFERROR(VLOOKUP(【研】入力シート➁!B142,テーブル1[[#All],[医薬品名]:[単位2]],COLUMN(【研】入力シート➁!P138)-3,0),"")))</f>
        <v/>
      </c>
      <c r="D142" s="65"/>
      <c r="E142" s="60" t="str">
        <f ca="1">IF(AND(B142="",OFFSET(B142,-1,0,1,1)&lt;&gt;""),OFFSET(E142,-1,0,1,1),IF(AND(B142="",OFFSET(B142,-1,0,1,1)="",OR(OR(OFFSET(F142,-1,0,1)&lt;0,OFFSET(H142,-1,0,1)&lt;0),OFFSET(P142,-1,0,1,1)&lt;&gt;"")),OFFSET(E142,-2,0,1,1),IFERROR(VLOOKUP(【研】入力シート➁!B142,テーブル1[[#All],[医薬品名]:[単位2]],COLUMN(テーブル1[[#Headers],[単位2]])-3,0),"")))</f>
        <v/>
      </c>
      <c r="F142" s="66"/>
      <c r="G142" s="62" t="str">
        <f t="shared" ca="1" si="14"/>
        <v/>
      </c>
      <c r="H142" s="69"/>
      <c r="I142" s="62" t="str">
        <f t="shared" ca="1" si="15"/>
        <v/>
      </c>
      <c r="J142" s="77"/>
      <c r="K142" s="62" t="str">
        <f t="shared" ca="1" si="16"/>
        <v/>
      </c>
      <c r="L142" s="78"/>
      <c r="M142" s="62" t="str">
        <f t="shared" ca="1" si="17"/>
        <v/>
      </c>
      <c r="N142" s="79"/>
      <c r="O142" s="81"/>
      <c r="P142" s="81"/>
      <c r="Q142" s="89"/>
      <c r="R142" s="91"/>
      <c r="S142" s="88" t="str">
        <f t="shared" ca="1" si="20"/>
        <v/>
      </c>
      <c r="V142" s="16">
        <f t="shared" si="18"/>
        <v>1</v>
      </c>
    </row>
    <row r="143" spans="1:22" ht="40" customHeight="1">
      <c r="A143" s="16">
        <f t="shared" ca="1" si="19"/>
        <v>137</v>
      </c>
      <c r="B143" s="64"/>
      <c r="C143" s="58" t="str">
        <f ca="1">IF(AND(B143="",OFFSET(B143,-1,0,1,1)&lt;&gt;""),OFFSET(C143,-1,0,1,1),IF(AND(B143="",OFFSET(B143,-1,0,1,1)="",OR(OFFSET(N143,-1,0,1)&lt;&gt;"",OFFSET(P143,-1,0,1,1)&lt;&gt;"")),OFFSET(C143,-2,0,1,1),IFERROR(VLOOKUP(【研】入力シート➁!B143,テーブル1[[#All],[医薬品名]:[単位2]],COLUMN(【研】入力シート➁!P139)-3,0),"")))</f>
        <v/>
      </c>
      <c r="D143" s="65"/>
      <c r="E143" s="60" t="str">
        <f ca="1">IF(AND(B143="",OFFSET(B143,-1,0,1,1)&lt;&gt;""),OFFSET(E143,-1,0,1,1),IF(AND(B143="",OFFSET(B143,-1,0,1,1)="",OR(OR(OFFSET(F143,-1,0,1)&lt;0,OFFSET(H143,-1,0,1)&lt;0),OFFSET(P143,-1,0,1,1)&lt;&gt;"")),OFFSET(E143,-2,0,1,1),IFERROR(VLOOKUP(【研】入力シート➁!B143,テーブル1[[#All],[医薬品名]:[単位2]],COLUMN(テーブル1[[#Headers],[単位2]])-3,0),"")))</f>
        <v/>
      </c>
      <c r="F143" s="66"/>
      <c r="G143" s="62" t="str">
        <f t="shared" ca="1" si="14"/>
        <v/>
      </c>
      <c r="H143" s="69"/>
      <c r="I143" s="62" t="str">
        <f t="shared" ca="1" si="15"/>
        <v/>
      </c>
      <c r="J143" s="77"/>
      <c r="K143" s="62" t="str">
        <f t="shared" ca="1" si="16"/>
        <v/>
      </c>
      <c r="L143" s="78"/>
      <c r="M143" s="62" t="str">
        <f t="shared" ca="1" si="17"/>
        <v/>
      </c>
      <c r="N143" s="79"/>
      <c r="O143" s="81"/>
      <c r="P143" s="81"/>
      <c r="Q143" s="89"/>
      <c r="R143" s="91"/>
      <c r="S143" s="88" t="str">
        <f t="shared" ca="1" si="20"/>
        <v/>
      </c>
      <c r="V143" s="16">
        <f t="shared" si="18"/>
        <v>1</v>
      </c>
    </row>
    <row r="144" spans="1:22" ht="40" customHeight="1">
      <c r="A144" s="16">
        <f t="shared" ca="1" si="19"/>
        <v>138</v>
      </c>
      <c r="B144" s="64"/>
      <c r="C144" s="58" t="str">
        <f ca="1">IF(AND(B144="",OFFSET(B144,-1,0,1,1)&lt;&gt;""),OFFSET(C144,-1,0,1,1),IF(AND(B144="",OFFSET(B144,-1,0,1,1)="",OR(OFFSET(N144,-1,0,1)&lt;&gt;"",OFFSET(P144,-1,0,1,1)&lt;&gt;"")),OFFSET(C144,-2,0,1,1),IFERROR(VLOOKUP(【研】入力シート➁!B144,テーブル1[[#All],[医薬品名]:[単位2]],COLUMN(【研】入力シート➁!P140)-3,0),"")))</f>
        <v/>
      </c>
      <c r="D144" s="65"/>
      <c r="E144" s="60" t="str">
        <f ca="1">IF(AND(B144="",OFFSET(B144,-1,0,1,1)&lt;&gt;""),OFFSET(E144,-1,0,1,1),IF(AND(B144="",OFFSET(B144,-1,0,1,1)="",OR(OR(OFFSET(F144,-1,0,1)&lt;0,OFFSET(H144,-1,0,1)&lt;0),OFFSET(P144,-1,0,1,1)&lt;&gt;"")),OFFSET(E144,-2,0,1,1),IFERROR(VLOOKUP(【研】入力シート➁!B144,テーブル1[[#All],[医薬品名]:[単位2]],COLUMN(テーブル1[[#Headers],[単位2]])-3,0),"")))</f>
        <v/>
      </c>
      <c r="F144" s="66"/>
      <c r="G144" s="62" t="str">
        <f t="shared" ca="1" si="14"/>
        <v/>
      </c>
      <c r="H144" s="69"/>
      <c r="I144" s="62" t="str">
        <f t="shared" ca="1" si="15"/>
        <v/>
      </c>
      <c r="J144" s="77"/>
      <c r="K144" s="62" t="str">
        <f t="shared" ca="1" si="16"/>
        <v/>
      </c>
      <c r="L144" s="78"/>
      <c r="M144" s="62" t="str">
        <f t="shared" ca="1" si="17"/>
        <v/>
      </c>
      <c r="N144" s="79"/>
      <c r="O144" s="81"/>
      <c r="P144" s="81"/>
      <c r="Q144" s="89"/>
      <c r="R144" s="91"/>
      <c r="S144" s="88" t="str">
        <f t="shared" ca="1" si="20"/>
        <v/>
      </c>
      <c r="V144" s="16">
        <f t="shared" si="18"/>
        <v>1</v>
      </c>
    </row>
    <row r="145" spans="1:22" ht="40" customHeight="1">
      <c r="A145" s="16">
        <f t="shared" ca="1" si="19"/>
        <v>139</v>
      </c>
      <c r="B145" s="64"/>
      <c r="C145" s="58" t="str">
        <f ca="1">IF(AND(B145="",OFFSET(B145,-1,0,1,1)&lt;&gt;""),OFFSET(C145,-1,0,1,1),IF(AND(B145="",OFFSET(B145,-1,0,1,1)="",OR(OFFSET(N145,-1,0,1)&lt;&gt;"",OFFSET(P145,-1,0,1,1)&lt;&gt;"")),OFFSET(C145,-2,0,1,1),IFERROR(VLOOKUP(【研】入力シート➁!B145,テーブル1[[#All],[医薬品名]:[単位2]],COLUMN(【研】入力シート➁!P141)-3,0),"")))</f>
        <v/>
      </c>
      <c r="D145" s="65"/>
      <c r="E145" s="60" t="str">
        <f ca="1">IF(AND(B145="",OFFSET(B145,-1,0,1,1)&lt;&gt;""),OFFSET(E145,-1,0,1,1),IF(AND(B145="",OFFSET(B145,-1,0,1,1)="",OR(OR(OFFSET(F145,-1,0,1)&lt;0,OFFSET(H145,-1,0,1)&lt;0),OFFSET(P145,-1,0,1,1)&lt;&gt;"")),OFFSET(E145,-2,0,1,1),IFERROR(VLOOKUP(【研】入力シート➁!B145,テーブル1[[#All],[医薬品名]:[単位2]],COLUMN(テーブル1[[#Headers],[単位2]])-3,0),"")))</f>
        <v/>
      </c>
      <c r="F145" s="66"/>
      <c r="G145" s="62" t="str">
        <f t="shared" ca="1" si="14"/>
        <v/>
      </c>
      <c r="H145" s="69"/>
      <c r="I145" s="62" t="str">
        <f t="shared" ca="1" si="15"/>
        <v/>
      </c>
      <c r="J145" s="77"/>
      <c r="K145" s="62" t="str">
        <f t="shared" ca="1" si="16"/>
        <v/>
      </c>
      <c r="L145" s="78"/>
      <c r="M145" s="62" t="str">
        <f t="shared" ca="1" si="17"/>
        <v/>
      </c>
      <c r="N145" s="79"/>
      <c r="O145" s="81"/>
      <c r="P145" s="81"/>
      <c r="Q145" s="89"/>
      <c r="R145" s="91"/>
      <c r="S145" s="88" t="str">
        <f t="shared" ca="1" si="20"/>
        <v/>
      </c>
      <c r="V145" s="16">
        <f t="shared" si="18"/>
        <v>1</v>
      </c>
    </row>
    <row r="146" spans="1:22" ht="40" customHeight="1">
      <c r="A146" s="16">
        <f t="shared" ca="1" si="19"/>
        <v>140</v>
      </c>
      <c r="B146" s="64"/>
      <c r="C146" s="58" t="str">
        <f ca="1">IF(AND(B146="",OFFSET(B146,-1,0,1,1)&lt;&gt;""),OFFSET(C146,-1,0,1,1),IF(AND(B146="",OFFSET(B146,-1,0,1,1)="",OR(OFFSET(N146,-1,0,1)&lt;&gt;"",OFFSET(P146,-1,0,1,1)&lt;&gt;"")),OFFSET(C146,-2,0,1,1),IFERROR(VLOOKUP(【研】入力シート➁!B146,テーブル1[[#All],[医薬品名]:[単位2]],COLUMN(【研】入力シート➁!P142)-3,0),"")))</f>
        <v/>
      </c>
      <c r="D146" s="65"/>
      <c r="E146" s="60" t="str">
        <f ca="1">IF(AND(B146="",OFFSET(B146,-1,0,1,1)&lt;&gt;""),OFFSET(E146,-1,0,1,1),IF(AND(B146="",OFFSET(B146,-1,0,1,1)="",OR(OR(OFFSET(F146,-1,0,1)&lt;0,OFFSET(H146,-1,0,1)&lt;0),OFFSET(P146,-1,0,1,1)&lt;&gt;"")),OFFSET(E146,-2,0,1,1),IFERROR(VLOOKUP(【研】入力シート➁!B146,テーブル1[[#All],[医薬品名]:[単位2]],COLUMN(テーブル1[[#Headers],[単位2]])-3,0),"")))</f>
        <v/>
      </c>
      <c r="F146" s="66"/>
      <c r="G146" s="62" t="str">
        <f t="shared" ca="1" si="14"/>
        <v/>
      </c>
      <c r="H146" s="69"/>
      <c r="I146" s="62" t="str">
        <f t="shared" ca="1" si="15"/>
        <v/>
      </c>
      <c r="J146" s="77"/>
      <c r="K146" s="62" t="str">
        <f t="shared" ca="1" si="16"/>
        <v/>
      </c>
      <c r="L146" s="78"/>
      <c r="M146" s="62" t="str">
        <f t="shared" ca="1" si="17"/>
        <v/>
      </c>
      <c r="N146" s="79"/>
      <c r="O146" s="81"/>
      <c r="P146" s="81"/>
      <c r="Q146" s="89"/>
      <c r="R146" s="91"/>
      <c r="S146" s="88" t="str">
        <f t="shared" ca="1" si="20"/>
        <v/>
      </c>
      <c r="V146" s="16">
        <f t="shared" si="18"/>
        <v>1</v>
      </c>
    </row>
    <row r="147" spans="1:22" ht="40" customHeight="1">
      <c r="A147" s="16">
        <f t="shared" ca="1" si="19"/>
        <v>141</v>
      </c>
      <c r="B147" s="64"/>
      <c r="C147" s="58" t="str">
        <f ca="1">IF(AND(B147="",OFFSET(B147,-1,0,1,1)&lt;&gt;""),OFFSET(C147,-1,0,1,1),IF(AND(B147="",OFFSET(B147,-1,0,1,1)="",OR(OFFSET(N147,-1,0,1)&lt;&gt;"",OFFSET(P147,-1,0,1,1)&lt;&gt;"")),OFFSET(C147,-2,0,1,1),IFERROR(VLOOKUP(【研】入力シート➁!B147,テーブル1[[#All],[医薬品名]:[単位2]],COLUMN(【研】入力シート➁!P143)-3,0),"")))</f>
        <v/>
      </c>
      <c r="D147" s="65"/>
      <c r="E147" s="60" t="str">
        <f ca="1">IF(AND(B147="",OFFSET(B147,-1,0,1,1)&lt;&gt;""),OFFSET(E147,-1,0,1,1),IF(AND(B147="",OFFSET(B147,-1,0,1,1)="",OR(OR(OFFSET(F147,-1,0,1)&lt;0,OFFSET(H147,-1,0,1)&lt;0),OFFSET(P147,-1,0,1,1)&lt;&gt;"")),OFFSET(E147,-2,0,1,1),IFERROR(VLOOKUP(【研】入力シート➁!B147,テーブル1[[#All],[医薬品名]:[単位2]],COLUMN(テーブル1[[#Headers],[単位2]])-3,0),"")))</f>
        <v/>
      </c>
      <c r="F147" s="66"/>
      <c r="G147" s="62" t="str">
        <f t="shared" ca="1" si="14"/>
        <v/>
      </c>
      <c r="H147" s="69"/>
      <c r="I147" s="62" t="str">
        <f t="shared" ca="1" si="15"/>
        <v/>
      </c>
      <c r="J147" s="77"/>
      <c r="K147" s="62" t="str">
        <f t="shared" ca="1" si="16"/>
        <v/>
      </c>
      <c r="L147" s="78"/>
      <c r="M147" s="62" t="str">
        <f t="shared" ca="1" si="17"/>
        <v/>
      </c>
      <c r="N147" s="79"/>
      <c r="O147" s="81"/>
      <c r="P147" s="81"/>
      <c r="Q147" s="89"/>
      <c r="R147" s="91"/>
      <c r="S147" s="88" t="str">
        <f t="shared" ca="1" si="20"/>
        <v/>
      </c>
      <c r="V147" s="16">
        <f t="shared" si="18"/>
        <v>1</v>
      </c>
    </row>
    <row r="148" spans="1:22" ht="40" customHeight="1">
      <c r="A148" s="16">
        <f t="shared" ca="1" si="19"/>
        <v>142</v>
      </c>
      <c r="B148" s="64"/>
      <c r="C148" s="58" t="str">
        <f ca="1">IF(AND(B148="",OFFSET(B148,-1,0,1,1)&lt;&gt;""),OFFSET(C148,-1,0,1,1),IF(AND(B148="",OFFSET(B148,-1,0,1,1)="",OR(OFFSET(N148,-1,0,1)&lt;&gt;"",OFFSET(P148,-1,0,1,1)&lt;&gt;"")),OFFSET(C148,-2,0,1,1),IFERROR(VLOOKUP(【研】入力シート➁!B148,テーブル1[[#All],[医薬品名]:[単位2]],COLUMN(【研】入力シート➁!P144)-3,0),"")))</f>
        <v/>
      </c>
      <c r="D148" s="65"/>
      <c r="E148" s="60" t="str">
        <f ca="1">IF(AND(B148="",OFFSET(B148,-1,0,1,1)&lt;&gt;""),OFFSET(E148,-1,0,1,1),IF(AND(B148="",OFFSET(B148,-1,0,1,1)="",OR(OR(OFFSET(F148,-1,0,1)&lt;0,OFFSET(H148,-1,0,1)&lt;0),OFFSET(P148,-1,0,1,1)&lt;&gt;"")),OFFSET(E148,-2,0,1,1),IFERROR(VLOOKUP(【研】入力シート➁!B148,テーブル1[[#All],[医薬品名]:[単位2]],COLUMN(テーブル1[[#Headers],[単位2]])-3,0),"")))</f>
        <v/>
      </c>
      <c r="F148" s="66"/>
      <c r="G148" s="62" t="str">
        <f t="shared" ca="1" si="14"/>
        <v/>
      </c>
      <c r="H148" s="69"/>
      <c r="I148" s="62" t="str">
        <f t="shared" ca="1" si="15"/>
        <v/>
      </c>
      <c r="J148" s="77"/>
      <c r="K148" s="62" t="str">
        <f t="shared" ca="1" si="16"/>
        <v/>
      </c>
      <c r="L148" s="78"/>
      <c r="M148" s="62" t="str">
        <f t="shared" ca="1" si="17"/>
        <v/>
      </c>
      <c r="N148" s="79"/>
      <c r="O148" s="81"/>
      <c r="P148" s="81"/>
      <c r="Q148" s="89"/>
      <c r="R148" s="91"/>
      <c r="S148" s="88" t="str">
        <f t="shared" ca="1" si="20"/>
        <v/>
      </c>
      <c r="V148" s="16">
        <f t="shared" si="18"/>
        <v>1</v>
      </c>
    </row>
    <row r="149" spans="1:22" ht="40" customHeight="1">
      <c r="A149" s="16">
        <f t="shared" ca="1" si="19"/>
        <v>143</v>
      </c>
      <c r="B149" s="64"/>
      <c r="C149" s="58" t="str">
        <f ca="1">IF(AND(B149="",OFFSET(B149,-1,0,1,1)&lt;&gt;""),OFFSET(C149,-1,0,1,1),IF(AND(B149="",OFFSET(B149,-1,0,1,1)="",OR(OFFSET(N149,-1,0,1)&lt;&gt;"",OFFSET(P149,-1,0,1,1)&lt;&gt;"")),OFFSET(C149,-2,0,1,1),IFERROR(VLOOKUP(【研】入力シート➁!B149,テーブル1[[#All],[医薬品名]:[単位2]],COLUMN(【研】入力シート➁!P145)-3,0),"")))</f>
        <v/>
      </c>
      <c r="D149" s="65"/>
      <c r="E149" s="60" t="str">
        <f ca="1">IF(AND(B149="",OFFSET(B149,-1,0,1,1)&lt;&gt;""),OFFSET(E149,-1,0,1,1),IF(AND(B149="",OFFSET(B149,-1,0,1,1)="",OR(OR(OFFSET(F149,-1,0,1)&lt;0,OFFSET(H149,-1,0,1)&lt;0),OFFSET(P149,-1,0,1,1)&lt;&gt;"")),OFFSET(E149,-2,0,1,1),IFERROR(VLOOKUP(【研】入力シート➁!B149,テーブル1[[#All],[医薬品名]:[単位2]],COLUMN(テーブル1[[#Headers],[単位2]])-3,0),"")))</f>
        <v/>
      </c>
      <c r="F149" s="66"/>
      <c r="G149" s="62" t="str">
        <f t="shared" ca="1" si="14"/>
        <v/>
      </c>
      <c r="H149" s="69"/>
      <c r="I149" s="62" t="str">
        <f t="shared" ca="1" si="15"/>
        <v/>
      </c>
      <c r="J149" s="77"/>
      <c r="K149" s="62" t="str">
        <f t="shared" ca="1" si="16"/>
        <v/>
      </c>
      <c r="L149" s="78"/>
      <c r="M149" s="62" t="str">
        <f t="shared" ca="1" si="17"/>
        <v/>
      </c>
      <c r="N149" s="79"/>
      <c r="O149" s="81"/>
      <c r="P149" s="81"/>
      <c r="Q149" s="89"/>
      <c r="R149" s="91"/>
      <c r="S149" s="88" t="str">
        <f t="shared" ca="1" si="20"/>
        <v/>
      </c>
      <c r="V149" s="16">
        <f t="shared" si="18"/>
        <v>1</v>
      </c>
    </row>
    <row r="150" spans="1:22" ht="40" customHeight="1">
      <c r="A150" s="16">
        <f t="shared" ca="1" si="19"/>
        <v>144</v>
      </c>
      <c r="B150" s="64"/>
      <c r="C150" s="58" t="str">
        <f ca="1">IF(AND(B150="",OFFSET(B150,-1,0,1,1)&lt;&gt;""),OFFSET(C150,-1,0,1,1),IF(AND(B150="",OFFSET(B150,-1,0,1,1)="",OR(OFFSET(N150,-1,0,1)&lt;&gt;"",OFFSET(P150,-1,0,1,1)&lt;&gt;"")),OFFSET(C150,-2,0,1,1),IFERROR(VLOOKUP(【研】入力シート➁!B150,テーブル1[[#All],[医薬品名]:[単位2]],COLUMN(【研】入力シート➁!P146)-3,0),"")))</f>
        <v/>
      </c>
      <c r="D150" s="65"/>
      <c r="E150" s="60" t="str">
        <f ca="1">IF(AND(B150="",OFFSET(B150,-1,0,1,1)&lt;&gt;""),OFFSET(E150,-1,0,1,1),IF(AND(B150="",OFFSET(B150,-1,0,1,1)="",OR(OR(OFFSET(F150,-1,0,1)&lt;0,OFFSET(H150,-1,0,1)&lt;0),OFFSET(P150,-1,0,1,1)&lt;&gt;"")),OFFSET(E150,-2,0,1,1),IFERROR(VLOOKUP(【研】入力シート➁!B150,テーブル1[[#All],[医薬品名]:[単位2]],COLUMN(テーブル1[[#Headers],[単位2]])-3,0),"")))</f>
        <v/>
      </c>
      <c r="F150" s="66"/>
      <c r="G150" s="62" t="str">
        <f t="shared" ca="1" si="14"/>
        <v/>
      </c>
      <c r="H150" s="69"/>
      <c r="I150" s="62" t="str">
        <f t="shared" ca="1" si="15"/>
        <v/>
      </c>
      <c r="J150" s="77"/>
      <c r="K150" s="62" t="str">
        <f t="shared" ca="1" si="16"/>
        <v/>
      </c>
      <c r="L150" s="78"/>
      <c r="M150" s="62" t="str">
        <f t="shared" ca="1" si="17"/>
        <v/>
      </c>
      <c r="N150" s="79"/>
      <c r="O150" s="81"/>
      <c r="P150" s="81"/>
      <c r="Q150" s="89"/>
      <c r="R150" s="91"/>
      <c r="S150" s="88" t="str">
        <f t="shared" ca="1" si="20"/>
        <v/>
      </c>
      <c r="V150" s="16">
        <f t="shared" si="18"/>
        <v>1</v>
      </c>
    </row>
    <row r="151" spans="1:22" ht="40" customHeight="1">
      <c r="A151" s="16">
        <f t="shared" ca="1" si="19"/>
        <v>145</v>
      </c>
      <c r="B151" s="64"/>
      <c r="C151" s="58" t="str">
        <f ca="1">IF(AND(B151="",OFFSET(B151,-1,0,1,1)&lt;&gt;""),OFFSET(C151,-1,0,1,1),IF(AND(B151="",OFFSET(B151,-1,0,1,1)="",OR(OFFSET(N151,-1,0,1)&lt;&gt;"",OFFSET(P151,-1,0,1,1)&lt;&gt;"")),OFFSET(C151,-2,0,1,1),IFERROR(VLOOKUP(【研】入力シート➁!B151,テーブル1[[#All],[医薬品名]:[単位2]],COLUMN(【研】入力シート➁!P147)-3,0),"")))</f>
        <v/>
      </c>
      <c r="D151" s="65"/>
      <c r="E151" s="60" t="str">
        <f ca="1">IF(AND(B151="",OFFSET(B151,-1,0,1,1)&lt;&gt;""),OFFSET(E151,-1,0,1,1),IF(AND(B151="",OFFSET(B151,-1,0,1,1)="",OR(OR(OFFSET(F151,-1,0,1)&lt;0,OFFSET(H151,-1,0,1)&lt;0),OFFSET(P151,-1,0,1,1)&lt;&gt;"")),OFFSET(E151,-2,0,1,1),IFERROR(VLOOKUP(【研】入力シート➁!B151,テーブル1[[#All],[医薬品名]:[単位2]],COLUMN(テーブル1[[#Headers],[単位2]])-3,0),"")))</f>
        <v/>
      </c>
      <c r="F151" s="66"/>
      <c r="G151" s="62" t="str">
        <f t="shared" ca="1" si="14"/>
        <v/>
      </c>
      <c r="H151" s="69"/>
      <c r="I151" s="62" t="str">
        <f t="shared" ca="1" si="15"/>
        <v/>
      </c>
      <c r="J151" s="77"/>
      <c r="K151" s="62" t="str">
        <f t="shared" ca="1" si="16"/>
        <v/>
      </c>
      <c r="L151" s="78"/>
      <c r="M151" s="62" t="str">
        <f t="shared" ca="1" si="17"/>
        <v/>
      </c>
      <c r="N151" s="79"/>
      <c r="O151" s="81"/>
      <c r="P151" s="81"/>
      <c r="Q151" s="89"/>
      <c r="R151" s="91"/>
      <c r="S151" s="88" t="str">
        <f t="shared" ca="1" si="20"/>
        <v/>
      </c>
      <c r="V151" s="16">
        <f t="shared" si="18"/>
        <v>1</v>
      </c>
    </row>
    <row r="152" spans="1:22" ht="40" customHeight="1">
      <c r="A152" s="16">
        <f t="shared" ca="1" si="19"/>
        <v>146</v>
      </c>
      <c r="B152" s="64"/>
      <c r="C152" s="58" t="str">
        <f ca="1">IF(AND(B152="",OFFSET(B152,-1,0,1,1)&lt;&gt;""),OFFSET(C152,-1,0,1,1),IF(AND(B152="",OFFSET(B152,-1,0,1,1)="",OR(OFFSET(N152,-1,0,1)&lt;&gt;"",OFFSET(P152,-1,0,1,1)&lt;&gt;"")),OFFSET(C152,-2,0,1,1),IFERROR(VLOOKUP(【研】入力シート➁!B152,テーブル1[[#All],[医薬品名]:[単位2]],COLUMN(【研】入力シート➁!P148)-3,0),"")))</f>
        <v/>
      </c>
      <c r="D152" s="65"/>
      <c r="E152" s="60" t="str">
        <f ca="1">IF(AND(B152="",OFFSET(B152,-1,0,1,1)&lt;&gt;""),OFFSET(E152,-1,0,1,1),IF(AND(B152="",OFFSET(B152,-1,0,1,1)="",OR(OR(OFFSET(F152,-1,0,1)&lt;0,OFFSET(H152,-1,0,1)&lt;0),OFFSET(P152,-1,0,1,1)&lt;&gt;"")),OFFSET(E152,-2,0,1,1),IFERROR(VLOOKUP(【研】入力シート➁!B152,テーブル1[[#All],[医薬品名]:[単位2]],COLUMN(テーブル1[[#Headers],[単位2]])-3,0),"")))</f>
        <v/>
      </c>
      <c r="F152" s="66"/>
      <c r="G152" s="62" t="str">
        <f t="shared" ca="1" si="14"/>
        <v/>
      </c>
      <c r="H152" s="69"/>
      <c r="I152" s="62" t="str">
        <f t="shared" ca="1" si="15"/>
        <v/>
      </c>
      <c r="J152" s="77"/>
      <c r="K152" s="62" t="str">
        <f t="shared" ca="1" si="16"/>
        <v/>
      </c>
      <c r="L152" s="78"/>
      <c r="M152" s="62" t="str">
        <f t="shared" ca="1" si="17"/>
        <v/>
      </c>
      <c r="N152" s="79"/>
      <c r="O152" s="81"/>
      <c r="P152" s="81"/>
      <c r="Q152" s="89"/>
      <c r="R152" s="91"/>
      <c r="S152" s="88" t="str">
        <f t="shared" ca="1" si="20"/>
        <v/>
      </c>
      <c r="V152" s="16">
        <f t="shared" si="18"/>
        <v>1</v>
      </c>
    </row>
    <row r="153" spans="1:22" ht="40" customHeight="1">
      <c r="A153" s="16">
        <f t="shared" ca="1" si="19"/>
        <v>147</v>
      </c>
      <c r="B153" s="64"/>
      <c r="C153" s="58" t="str">
        <f ca="1">IF(AND(B153="",OFFSET(B153,-1,0,1,1)&lt;&gt;""),OFFSET(C153,-1,0,1,1),IF(AND(B153="",OFFSET(B153,-1,0,1,1)="",OR(OFFSET(N153,-1,0,1)&lt;&gt;"",OFFSET(P153,-1,0,1,1)&lt;&gt;"")),OFFSET(C153,-2,0,1,1),IFERROR(VLOOKUP(【研】入力シート➁!B153,テーブル1[[#All],[医薬品名]:[単位2]],COLUMN(【研】入力シート➁!P149)-3,0),"")))</f>
        <v/>
      </c>
      <c r="D153" s="65"/>
      <c r="E153" s="60" t="str">
        <f ca="1">IF(AND(B153="",OFFSET(B153,-1,0,1,1)&lt;&gt;""),OFFSET(E153,-1,0,1,1),IF(AND(B153="",OFFSET(B153,-1,0,1,1)="",OR(OR(OFFSET(F153,-1,0,1)&lt;0,OFFSET(H153,-1,0,1)&lt;0),OFFSET(P153,-1,0,1,1)&lt;&gt;"")),OFFSET(E153,-2,0,1,1),IFERROR(VLOOKUP(【研】入力シート➁!B153,テーブル1[[#All],[医薬品名]:[単位2]],COLUMN(テーブル1[[#Headers],[単位2]])-3,0),"")))</f>
        <v/>
      </c>
      <c r="F153" s="66"/>
      <c r="G153" s="62" t="str">
        <f t="shared" ca="1" si="14"/>
        <v/>
      </c>
      <c r="H153" s="69"/>
      <c r="I153" s="62" t="str">
        <f t="shared" ca="1" si="15"/>
        <v/>
      </c>
      <c r="J153" s="77"/>
      <c r="K153" s="62" t="str">
        <f t="shared" ca="1" si="16"/>
        <v/>
      </c>
      <c r="L153" s="78"/>
      <c r="M153" s="62" t="str">
        <f t="shared" ca="1" si="17"/>
        <v/>
      </c>
      <c r="N153" s="79"/>
      <c r="O153" s="81"/>
      <c r="P153" s="81"/>
      <c r="Q153" s="89"/>
      <c r="R153" s="91"/>
      <c r="S153" s="88" t="str">
        <f t="shared" ca="1" si="20"/>
        <v/>
      </c>
      <c r="V153" s="16">
        <f t="shared" si="18"/>
        <v>1</v>
      </c>
    </row>
    <row r="154" spans="1:22" ht="40" customHeight="1">
      <c r="A154" s="16">
        <f t="shared" ca="1" si="19"/>
        <v>148</v>
      </c>
      <c r="B154" s="64"/>
      <c r="C154" s="58" t="str">
        <f ca="1">IF(AND(B154="",OFFSET(B154,-1,0,1,1)&lt;&gt;""),OFFSET(C154,-1,0,1,1),IF(AND(B154="",OFFSET(B154,-1,0,1,1)="",OR(OFFSET(N154,-1,0,1)&lt;&gt;"",OFFSET(P154,-1,0,1,1)&lt;&gt;"")),OFFSET(C154,-2,0,1,1),IFERROR(VLOOKUP(【研】入力シート➁!B154,テーブル1[[#All],[医薬品名]:[単位2]],COLUMN(【研】入力シート➁!P150)-3,0),"")))</f>
        <v/>
      </c>
      <c r="D154" s="65"/>
      <c r="E154" s="60" t="str">
        <f ca="1">IF(AND(B154="",OFFSET(B154,-1,0,1,1)&lt;&gt;""),OFFSET(E154,-1,0,1,1),IF(AND(B154="",OFFSET(B154,-1,0,1,1)="",OR(OR(OFFSET(F154,-1,0,1)&lt;0,OFFSET(H154,-1,0,1)&lt;0),OFFSET(P154,-1,0,1,1)&lt;&gt;"")),OFFSET(E154,-2,0,1,1),IFERROR(VLOOKUP(【研】入力シート➁!B154,テーブル1[[#All],[医薬品名]:[単位2]],COLUMN(テーブル1[[#Headers],[単位2]])-3,0),"")))</f>
        <v/>
      </c>
      <c r="F154" s="66"/>
      <c r="G154" s="62" t="str">
        <f t="shared" ca="1" si="14"/>
        <v/>
      </c>
      <c r="H154" s="69"/>
      <c r="I154" s="62" t="str">
        <f t="shared" ca="1" si="15"/>
        <v/>
      </c>
      <c r="J154" s="77"/>
      <c r="K154" s="62" t="str">
        <f t="shared" ca="1" si="16"/>
        <v/>
      </c>
      <c r="L154" s="78"/>
      <c r="M154" s="62" t="str">
        <f t="shared" ca="1" si="17"/>
        <v/>
      </c>
      <c r="N154" s="79"/>
      <c r="O154" s="81"/>
      <c r="P154" s="81"/>
      <c r="Q154" s="89"/>
      <c r="R154" s="91"/>
      <c r="S154" s="88" t="str">
        <f t="shared" ca="1" si="20"/>
        <v/>
      </c>
      <c r="V154" s="16">
        <f t="shared" si="18"/>
        <v>1</v>
      </c>
    </row>
    <row r="155" spans="1:22" ht="40" customHeight="1">
      <c r="A155" s="16">
        <f t="shared" ca="1" si="19"/>
        <v>149</v>
      </c>
      <c r="B155" s="64"/>
      <c r="C155" s="58" t="str">
        <f ca="1">IF(AND(B155="",OFFSET(B155,-1,0,1,1)&lt;&gt;""),OFFSET(C155,-1,0,1,1),IF(AND(B155="",OFFSET(B155,-1,0,1,1)="",OR(OFFSET(N155,-1,0,1)&lt;&gt;"",OFFSET(P155,-1,0,1,1)&lt;&gt;"")),OFFSET(C155,-2,0,1,1),IFERROR(VLOOKUP(【研】入力シート➁!B155,テーブル1[[#All],[医薬品名]:[単位2]],COLUMN(【研】入力シート➁!P151)-3,0),"")))</f>
        <v/>
      </c>
      <c r="D155" s="65"/>
      <c r="E155" s="60" t="str">
        <f ca="1">IF(AND(B155="",OFFSET(B155,-1,0,1,1)&lt;&gt;""),OFFSET(E155,-1,0,1,1),IF(AND(B155="",OFFSET(B155,-1,0,1,1)="",OR(OR(OFFSET(F155,-1,0,1)&lt;0,OFFSET(H155,-1,0,1)&lt;0),OFFSET(P155,-1,0,1,1)&lt;&gt;"")),OFFSET(E155,-2,0,1,1),IFERROR(VLOOKUP(【研】入力シート➁!B155,テーブル1[[#All],[医薬品名]:[単位2]],COLUMN(テーブル1[[#Headers],[単位2]])-3,0),"")))</f>
        <v/>
      </c>
      <c r="F155" s="66"/>
      <c r="G155" s="62" t="str">
        <f t="shared" ca="1" si="14"/>
        <v/>
      </c>
      <c r="H155" s="69"/>
      <c r="I155" s="62" t="str">
        <f t="shared" ca="1" si="15"/>
        <v/>
      </c>
      <c r="J155" s="77"/>
      <c r="K155" s="62" t="str">
        <f t="shared" ca="1" si="16"/>
        <v/>
      </c>
      <c r="L155" s="78"/>
      <c r="M155" s="62" t="str">
        <f t="shared" ca="1" si="17"/>
        <v/>
      </c>
      <c r="N155" s="79"/>
      <c r="O155" s="81"/>
      <c r="P155" s="81"/>
      <c r="Q155" s="89"/>
      <c r="R155" s="91"/>
      <c r="S155" s="88" t="str">
        <f t="shared" ca="1" si="20"/>
        <v/>
      </c>
      <c r="V155" s="16">
        <f t="shared" si="18"/>
        <v>1</v>
      </c>
    </row>
    <row r="156" spans="1:22" ht="40" customHeight="1">
      <c r="A156" s="16">
        <f t="shared" ca="1" si="19"/>
        <v>150</v>
      </c>
      <c r="B156" s="64"/>
      <c r="C156" s="58" t="str">
        <f ca="1">IF(AND(B156="",OFFSET(B156,-1,0,1,1)&lt;&gt;""),OFFSET(C156,-1,0,1,1),IF(AND(B156="",OFFSET(B156,-1,0,1,1)="",OR(OFFSET(N156,-1,0,1)&lt;&gt;"",OFFSET(P156,-1,0,1,1)&lt;&gt;"")),OFFSET(C156,-2,0,1,1),IFERROR(VLOOKUP(【研】入力シート➁!B156,テーブル1[[#All],[医薬品名]:[単位2]],COLUMN(【研】入力シート➁!P152)-3,0),"")))</f>
        <v/>
      </c>
      <c r="D156" s="65"/>
      <c r="E156" s="60" t="str">
        <f ca="1">IF(AND(B156="",OFFSET(B156,-1,0,1,1)&lt;&gt;""),OFFSET(E156,-1,0,1,1),IF(AND(B156="",OFFSET(B156,-1,0,1,1)="",OR(OR(OFFSET(F156,-1,0,1)&lt;0,OFFSET(H156,-1,0,1)&lt;0),OFFSET(P156,-1,0,1,1)&lt;&gt;"")),OFFSET(E156,-2,0,1,1),IFERROR(VLOOKUP(【研】入力シート➁!B156,テーブル1[[#All],[医薬品名]:[単位2]],COLUMN(テーブル1[[#Headers],[単位2]])-3,0),"")))</f>
        <v/>
      </c>
      <c r="F156" s="94"/>
      <c r="G156" s="95" t="str">
        <f t="shared" ca="1" si="14"/>
        <v/>
      </c>
      <c r="H156" s="96"/>
      <c r="I156" s="95" t="str">
        <f t="shared" ca="1" si="15"/>
        <v/>
      </c>
      <c r="J156" s="97"/>
      <c r="K156" s="95" t="str">
        <f t="shared" ca="1" si="16"/>
        <v/>
      </c>
      <c r="L156" s="98"/>
      <c r="M156" s="95" t="str">
        <f t="shared" ca="1" si="17"/>
        <v/>
      </c>
      <c r="N156" s="79"/>
      <c r="O156" s="81"/>
      <c r="P156" s="81"/>
      <c r="Q156" s="89"/>
      <c r="R156" s="91"/>
      <c r="S156" s="88" t="str">
        <f t="shared" ca="1" si="20"/>
        <v/>
      </c>
      <c r="V156" s="16">
        <f t="shared" si="18"/>
        <v>1</v>
      </c>
    </row>
  </sheetData>
  <sheetProtection algorithmName="SHA-512" hashValue="YdU/RvZHCw8evOZNg0dt3oQaF+8xigj7SmxnXA4pOuAXZn4thMLsNGc7xgrN3/hHmgMUCcw13V2FNl6iz+9v9A==" saltValue="xXEsreSrtmyNQOxPkINgUg==" spinCount="100000" sheet="1" objects="1" scenarios="1"/>
  <mergeCells count="18">
    <mergeCell ref="R5:R6"/>
    <mergeCell ref="S5:S6"/>
    <mergeCell ref="U3:U4"/>
    <mergeCell ref="U5:U6"/>
    <mergeCell ref="C5:E6"/>
    <mergeCell ref="B5:B6"/>
    <mergeCell ref="N5:N6"/>
    <mergeCell ref="O5:O6"/>
    <mergeCell ref="P5:P6"/>
    <mergeCell ref="Q5:Q6"/>
    <mergeCell ref="F5:G5"/>
    <mergeCell ref="H5:I5"/>
    <mergeCell ref="J5:K5"/>
    <mergeCell ref="L5:M5"/>
    <mergeCell ref="F6:G6"/>
    <mergeCell ref="H6:I6"/>
    <mergeCell ref="J6:K6"/>
    <mergeCell ref="L6:M6"/>
  </mergeCells>
  <phoneticPr fontId="27"/>
  <conditionalFormatting sqref="D7:D156">
    <cfRule type="expression" dxfId="64" priority="7">
      <formula>OR(AND(COUNTIF(OFFSET($B7,-2,0,1,1),"*倍散*")&gt;0,OFFSET($B7,-1,0,1,1)="",$P7&lt;&gt;""),AND(COUNTIF(OFFSET($B7,-1,0,1,1),"*倍散*")&gt;0,$P7&lt;&gt;"",$L7=""))</formula>
    </cfRule>
    <cfRule type="expression" dxfId="63" priority="8">
      <formula>COUNTIF($B7,"*倍散*")&gt;0</formula>
    </cfRule>
    <cfRule type="expression" dxfId="62" priority="11">
      <formula>OR($F7&lt;0,$H7&lt;0,$J7&lt;0,$L7&lt;0)</formula>
    </cfRule>
    <cfRule type="expression" dxfId="61" priority="34">
      <formula>$D7&lt;&gt;""</formula>
    </cfRule>
    <cfRule type="expression" dxfId="60" priority="35">
      <formula>OR($P7&lt;&gt;"",AND(OR($F7&gt;0,$H7&gt;0,$J7&gt;0,$L7&gt;0),$B7&lt;&gt;""))</formula>
    </cfRule>
  </conditionalFormatting>
  <conditionalFormatting sqref="F7:F156">
    <cfRule type="expression" dxfId="59" priority="15">
      <formula>AND($N7&lt;&gt;"",AND($F7&lt;&gt;"",$F7&gt;0))</formula>
    </cfRule>
    <cfRule type="expression" dxfId="58" priority="32">
      <formula>MOD($F7,1)=0</formula>
    </cfRule>
  </conditionalFormatting>
  <conditionalFormatting sqref="H7:H156">
    <cfRule type="expression" dxfId="57" priority="14">
      <formula>AND($N7&lt;&gt;"",AND($H7&lt;&gt;"",$H7&gt;0))</formula>
    </cfRule>
    <cfRule type="expression" dxfId="56" priority="31">
      <formula>MOD($H7,1)=0</formula>
    </cfRule>
  </conditionalFormatting>
  <conditionalFormatting sqref="J7:J156">
    <cfRule type="expression" dxfId="55" priority="13">
      <formula>AND($N7&lt;&gt;"",AND($J7&lt;&gt;"",$J7&gt;0))</formula>
    </cfRule>
    <cfRule type="expression" dxfId="54" priority="33">
      <formula>MOD($J7,1)=0</formula>
    </cfRule>
    <cfRule type="expression" dxfId="53" priority="38">
      <formula>$N7&lt;&gt;""</formula>
    </cfRule>
  </conditionalFormatting>
  <conditionalFormatting sqref="L7:L156">
    <cfRule type="expression" dxfId="52" priority="12">
      <formula>AND($N7&lt;&gt;"",AND($L7&lt;&gt;"",$L7&gt;0))</formula>
    </cfRule>
    <cfRule type="expression" dxfId="51" priority="30">
      <formula>MOD($L7,1)=0</formula>
    </cfRule>
  </conditionalFormatting>
  <conditionalFormatting sqref="N7:N156 Q7:Q156">
    <cfRule type="expression" dxfId="50" priority="4">
      <formula>$P7&lt;&gt;""</formula>
    </cfRule>
  </conditionalFormatting>
  <conditionalFormatting sqref="N7:N156">
    <cfRule type="expression" dxfId="49" priority="9">
      <formula>$N7&lt;&gt;""</formula>
    </cfRule>
    <cfRule type="expression" dxfId="48" priority="20">
      <formula>AND(OR($F7&lt;0,$H7&lt;0),($F7+$H7-$J7)&lt;&gt;$L7,OR(AND($B7="",OFFSET($B7,-1,0,1,1)&lt;&gt;"",OR(AND(OFFSET($O7,-1,0,1,1)="",OR($L7&lt;&gt;"",AND($L7="",ABS($F7+$H7)&lt;OFFSET($J7,-1,0,1,1)))),AND(OFFSET($O7,-1,0,1,1)&lt;&gt;"",ABS($F7+$H7)-OFFSET($O7,-1,0,1,1)&gt;ABS($L7)))),AND($B7="",OFFSET($B7,-1,0,1,1)="",OFFSET($B7,-2,0,1,1)&lt;&gt;"",OR(AND(OFFSET($O7,-2,0,1,1)="",OR($L7&lt;&gt;"",AND($L7="",ABS($F7+$H7)&lt;OFFSET($J7,-2,0,1,1)))),AND(OFFSET($O7,-2,0,1,1)&lt;&gt;"",ABS($F7+$H7)-OFFSET($O7,-2,0,1,1)&gt;ABS($L7))))))</formula>
    </cfRule>
    <cfRule type="expression" dxfId="47" priority="23">
      <formula>FIND("再利用",$R7)</formula>
    </cfRule>
    <cfRule type="expression" dxfId="46" priority="29">
      <formula>MOD($N7,1)=0</formula>
    </cfRule>
  </conditionalFormatting>
  <conditionalFormatting sqref="O7:O156">
    <cfRule type="expression" dxfId="45" priority="5">
      <formula>AND($P7&lt;&gt;"",$B7="")</formula>
    </cfRule>
    <cfRule type="expression" dxfId="44" priority="10">
      <formula>AND($N7&lt;&gt;"",$B7="")</formula>
    </cfRule>
    <cfRule type="expression" dxfId="43" priority="19">
      <formula>$O7&lt;&gt;""</formula>
    </cfRule>
    <cfRule type="expression" dxfId="42" priority="24">
      <formula>FIND("事故",$R7)</formula>
    </cfRule>
    <cfRule type="expression" dxfId="41" priority="25">
      <formula>FIND("廃棄",$R7)&gt;0</formula>
    </cfRule>
    <cfRule type="expression" dxfId="40" priority="28">
      <formula>MOD($O7,1)=0</formula>
    </cfRule>
  </conditionalFormatting>
  <conditionalFormatting sqref="P7:P156">
    <cfRule type="expression" dxfId="39" priority="3">
      <formula>IF($P7&lt;&gt;"",$H7&lt;&gt;$P7)</formula>
    </cfRule>
    <cfRule type="expression" dxfId="38" priority="18">
      <formula>$P7&lt;&gt;""</formula>
    </cfRule>
    <cfRule type="expression" dxfId="37" priority="22">
      <formula>FIND("譲受",$R7)</formula>
    </cfRule>
    <cfRule type="expression" dxfId="36" priority="27">
      <formula>MOD($P7,1)=0</formula>
    </cfRule>
  </conditionalFormatting>
  <conditionalFormatting sqref="P7:Q156">
    <cfRule type="expression" dxfId="35" priority="37">
      <formula>$N7&lt;&gt;""</formula>
    </cfRule>
  </conditionalFormatting>
  <conditionalFormatting sqref="Q7:Q156">
    <cfRule type="expression" dxfId="34" priority="17">
      <formula>$Q7&lt;&gt;""</formula>
    </cfRule>
    <cfRule type="expression" dxfId="33" priority="21">
      <formula>FIND("秤量誤差",$R7)</formula>
    </cfRule>
    <cfRule type="expression" dxfId="32" priority="26">
      <formula>MOD($Q7,1)=0</formula>
    </cfRule>
  </conditionalFormatting>
  <conditionalFormatting sqref="R7:R156">
    <cfRule type="expression" dxfId="31" priority="6">
      <formula>$R7&lt;&gt;""</formula>
    </cfRule>
    <cfRule type="expression" dxfId="30" priority="16">
      <formula>$L7&lt;0</formula>
    </cfRule>
    <cfRule type="expression" dxfId="29" priority="40">
      <formula>AND($B7="",AND(OR($F7&lt;&gt;"",$H7&lt;&gt;"",$J7&lt;&gt;"",$L7&lt;&gt;""),OR($N7=0,$O7=0,$P7=0,$Q7=0)))</formula>
    </cfRule>
    <cfRule type="expression" dxfId="28" priority="41">
      <formula>OR($N7&lt;&gt;"",$O7&lt;&gt;"",$P7&lt;&gt;"",$Q7&lt;&gt;"")</formula>
    </cfRule>
  </conditionalFormatting>
  <conditionalFormatting sqref="S7:S156">
    <cfRule type="cellIs" dxfId="27" priority="36" operator="equal">
      <formula>"-"</formula>
    </cfRule>
    <cfRule type="cellIs" dxfId="26" priority="39" operator="equal">
      <formula>"×"</formula>
    </cfRule>
  </conditionalFormatting>
  <conditionalFormatting sqref="U5:U6">
    <cfRule type="cellIs" dxfId="25" priority="1" operator="equal">
      <formula>"×"</formula>
    </cfRule>
  </conditionalFormatting>
  <dataValidations count="3">
    <dataValidation type="custom" allowBlank="1" showInputMessage="1" showErrorMessage="1" error="（　）書きする場合は、同じ行の前年10月1日在庫、受入、払出、本年9月30日在庫も（　）書きで統一してください。" sqref="F7:F156 H7:H156 J7:J156 L7:L156" xr:uid="{00000000-0002-0000-0A00-000000000000}">
      <formula1>IF($V7=1,TRUE,FALSE)</formula1>
    </dataValidation>
    <dataValidation type="decimal" allowBlank="1" showInputMessage="1" showErrorMessage="1" errorTitle="ヒント" error="（　）書きで入力してください。" sqref="N7:N156" xr:uid="{00000000-0002-0000-0A00-000001000000}">
      <formula1>-99999999999999900</formula1>
      <formula2>0</formula2>
    </dataValidation>
    <dataValidation type="decimal" allowBlank="1" showInputMessage="1" showErrorMessage="1" error="（　）書きでは入力できません。" sqref="O7:Q156" xr:uid="{00000000-0002-0000-0A00-000002000000}">
      <formula1>0</formula1>
      <formula2>9.99999999999999E+26</formula2>
    </dataValidation>
  </dataValidations>
  <printOptions horizontalCentered="1" verticalCentered="1"/>
  <pageMargins left="0.31496062992126" right="0.31496062992126" top="0.74803149606299202" bottom="0.74803149606299202" header="0.31496062992126" footer="0.31496062992126"/>
  <pageSetup paperSize="9" scale="39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3000000}">
          <x14:formula1>
            <xm:f>OFFSET('麻薬一覧（R5.4.20）'!$F$2,0,0,COUNT('麻薬一覧（R5.4.20）'!$E:$E))</xm:f>
          </x14:formula1>
          <xm:sqref>B7:B156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A2:AL136"/>
  <sheetViews>
    <sheetView tabSelected="1" view="pageBreakPreview" zoomScale="70" zoomScaleNormal="70" zoomScaleSheetLayoutView="70" workbookViewId="0">
      <selection activeCell="V18" sqref="V18:X18"/>
    </sheetView>
  </sheetViews>
  <sheetFormatPr defaultColWidth="9" defaultRowHeight="13"/>
  <cols>
    <col min="1" max="1" width="4" style="17" customWidth="1"/>
    <col min="2" max="10" width="3.5" style="17" customWidth="1"/>
    <col min="11" max="11" width="6.58203125" style="17" customWidth="1"/>
    <col min="12" max="12" width="5.58203125" style="18" customWidth="1"/>
    <col min="13" max="13" width="5.58203125" style="19" customWidth="1"/>
    <col min="14" max="16" width="5.58203125" style="17" customWidth="1"/>
    <col min="17" max="17" width="5.58203125" style="19" customWidth="1"/>
    <col min="18" max="20" width="5.58203125" style="17" customWidth="1"/>
    <col min="21" max="21" width="5.58203125" style="19" customWidth="1"/>
    <col min="22" max="24" width="5.58203125" style="17" customWidth="1"/>
    <col min="25" max="25" width="5.58203125" style="19" customWidth="1"/>
    <col min="26" max="28" width="5.58203125" style="17" customWidth="1"/>
    <col min="29" max="29" width="5.58203125" style="19" customWidth="1"/>
    <col min="30" max="38" width="3.25" style="17" customWidth="1"/>
    <col min="39" max="16384" width="9" style="17"/>
  </cols>
  <sheetData>
    <row r="2" spans="1:38" ht="21" customHeight="1">
      <c r="B2" s="20" t="s">
        <v>92</v>
      </c>
    </row>
    <row r="3" spans="1:38" ht="10.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8"/>
      <c r="M3" s="29"/>
      <c r="N3" s="22"/>
      <c r="O3" s="22"/>
      <c r="P3" s="22"/>
      <c r="Q3" s="29"/>
      <c r="R3" s="38"/>
      <c r="S3" s="38"/>
      <c r="T3" s="38"/>
      <c r="U3" s="39"/>
      <c r="V3" s="22"/>
      <c r="W3" s="22"/>
      <c r="X3" s="22"/>
      <c r="Y3" s="29"/>
      <c r="Z3" s="22"/>
      <c r="AA3" s="22"/>
      <c r="AB3" s="22"/>
      <c r="AC3" s="29"/>
      <c r="AD3" s="22"/>
      <c r="AE3" s="38"/>
      <c r="AF3" s="38"/>
      <c r="AG3" s="38"/>
      <c r="AH3" s="38"/>
      <c r="AI3" s="38"/>
      <c r="AJ3" s="38"/>
      <c r="AK3" s="38"/>
      <c r="AL3" s="44">
        <v>1</v>
      </c>
    </row>
    <row r="4" spans="1:38" ht="25.5" customHeight="1">
      <c r="B4" s="23"/>
      <c r="C4" s="24"/>
      <c r="D4" s="24"/>
      <c r="E4" s="24"/>
      <c r="F4" s="24"/>
      <c r="G4" s="24"/>
      <c r="H4" s="24"/>
      <c r="I4" s="24"/>
      <c r="J4" s="24"/>
      <c r="K4" s="24"/>
      <c r="L4" s="30"/>
      <c r="M4" s="31"/>
      <c r="N4" s="24"/>
      <c r="O4" s="24"/>
      <c r="P4" s="24"/>
      <c r="Q4" s="31"/>
      <c r="R4" s="188" t="s">
        <v>837</v>
      </c>
      <c r="S4" s="188"/>
      <c r="T4" s="188"/>
      <c r="U4" s="188"/>
      <c r="V4" s="188"/>
      <c r="X4" s="24"/>
      <c r="Y4" s="31"/>
      <c r="Z4" s="24"/>
      <c r="AA4" s="24"/>
      <c r="AB4" s="24"/>
      <c r="AC4" s="31"/>
      <c r="AD4" s="24"/>
      <c r="AE4" s="26"/>
      <c r="AF4" s="26"/>
      <c r="AG4" s="26"/>
      <c r="AH4" s="26"/>
      <c r="AI4" s="26"/>
      <c r="AJ4" s="26"/>
      <c r="AK4" s="26"/>
      <c r="AL4" s="45"/>
    </row>
    <row r="5" spans="1:38" ht="18" customHeight="1">
      <c r="B5" s="23"/>
      <c r="C5" s="24"/>
      <c r="D5" s="24"/>
      <c r="E5" s="24"/>
      <c r="F5" s="24"/>
      <c r="G5" s="24"/>
      <c r="H5" s="24"/>
      <c r="I5" s="24"/>
      <c r="J5" s="24"/>
      <c r="K5" s="24"/>
      <c r="L5" s="30"/>
      <c r="M5" s="31"/>
      <c r="N5" s="24"/>
      <c r="O5" s="24"/>
      <c r="P5" s="24"/>
      <c r="Q5" s="31"/>
      <c r="R5" s="206" t="s">
        <v>838</v>
      </c>
      <c r="S5" s="206"/>
      <c r="T5" s="208" t="str">
        <f>【管】入力シート①!D4</f>
        <v>◯</v>
      </c>
      <c r="U5" s="208"/>
      <c r="V5" s="206" t="s">
        <v>839</v>
      </c>
      <c r="X5" s="24"/>
      <c r="Y5" s="31"/>
      <c r="Z5" s="24"/>
      <c r="AA5" s="24"/>
      <c r="AB5" s="24"/>
      <c r="AC5" s="193" t="str">
        <f>【管】入力シート①!$C$5</f>
        <v>令和◯年◯月◯日</v>
      </c>
      <c r="AD5" s="193"/>
      <c r="AE5" s="193"/>
      <c r="AF5" s="193"/>
      <c r="AG5" s="193"/>
      <c r="AH5" s="193"/>
      <c r="AI5" s="193"/>
      <c r="AJ5" s="193"/>
      <c r="AK5" s="193"/>
      <c r="AL5" s="45"/>
    </row>
    <row r="6" spans="1:38" ht="18" customHeight="1">
      <c r="B6" s="25"/>
      <c r="C6" s="26"/>
      <c r="D6" s="26"/>
      <c r="E6" s="26"/>
      <c r="F6" s="26"/>
      <c r="G6" s="26"/>
      <c r="H6" s="26"/>
      <c r="I6" s="26"/>
      <c r="J6" s="26"/>
      <c r="K6" s="26"/>
      <c r="L6" s="32"/>
      <c r="M6" s="33"/>
      <c r="N6" s="26"/>
      <c r="O6" s="26"/>
      <c r="P6" s="26"/>
      <c r="Q6" s="33"/>
      <c r="R6" s="206"/>
      <c r="S6" s="206"/>
      <c r="T6" s="208"/>
      <c r="U6" s="208"/>
      <c r="V6" s="206"/>
      <c r="W6" s="26"/>
      <c r="X6" s="26"/>
      <c r="Y6" s="33"/>
      <c r="Z6" s="26"/>
      <c r="AA6" s="26"/>
      <c r="AB6" s="26"/>
      <c r="AC6" s="33"/>
      <c r="AD6" s="26"/>
      <c r="AE6" s="189"/>
      <c r="AF6" s="189"/>
      <c r="AG6" s="189"/>
      <c r="AH6" s="189"/>
      <c r="AI6" s="189"/>
      <c r="AJ6" s="189"/>
      <c r="AK6" s="189"/>
      <c r="AL6" s="45"/>
    </row>
    <row r="7" spans="1:38" ht="20.25" customHeight="1">
      <c r="B7" s="25"/>
      <c r="C7" s="190" t="s">
        <v>93</v>
      </c>
      <c r="D7" s="190"/>
      <c r="E7" s="190"/>
      <c r="F7" s="190"/>
      <c r="G7" s="190"/>
      <c r="H7" s="190"/>
      <c r="I7" s="190"/>
      <c r="J7" s="190"/>
      <c r="K7" s="190"/>
      <c r="L7" s="190"/>
      <c r="M7" s="33"/>
      <c r="N7" s="26"/>
      <c r="O7" s="26"/>
      <c r="P7" s="26"/>
      <c r="Q7" s="33"/>
      <c r="U7" s="33"/>
      <c r="V7" s="26"/>
      <c r="W7" s="26"/>
      <c r="X7" s="26"/>
      <c r="Y7" s="33"/>
      <c r="Z7" s="26"/>
      <c r="AA7" s="26"/>
      <c r="AB7" s="26"/>
      <c r="AC7" s="33"/>
      <c r="AD7" s="26"/>
      <c r="AE7" s="26"/>
      <c r="AF7" s="26"/>
      <c r="AG7" s="26"/>
      <c r="AH7" s="26"/>
      <c r="AI7" s="26"/>
      <c r="AJ7" s="26"/>
      <c r="AK7" s="26"/>
      <c r="AL7" s="45"/>
    </row>
    <row r="8" spans="1:38" ht="20.25" customHeight="1">
      <c r="B8" s="25"/>
      <c r="C8" s="26"/>
      <c r="D8" s="26"/>
      <c r="E8" s="26"/>
      <c r="F8" s="26"/>
      <c r="G8" s="26"/>
      <c r="H8" s="26"/>
      <c r="I8" s="26"/>
      <c r="J8" s="26"/>
      <c r="K8" s="26"/>
      <c r="L8" s="32"/>
      <c r="M8" s="33"/>
      <c r="N8" s="26"/>
      <c r="O8" s="26"/>
      <c r="P8" s="26"/>
      <c r="Q8" s="33"/>
      <c r="R8" s="26"/>
      <c r="S8" s="26"/>
      <c r="T8" s="26"/>
      <c r="U8" s="33"/>
      <c r="V8" s="26"/>
      <c r="W8" s="26"/>
      <c r="X8" s="26"/>
      <c r="Y8" s="203" t="s">
        <v>840</v>
      </c>
      <c r="Z8" s="203"/>
      <c r="AA8" s="203"/>
      <c r="AB8" s="203"/>
      <c r="AC8" s="211" t="str">
        <f>【管】入力シート①!C8</f>
        <v>松山市◯◯町◯◯番地</v>
      </c>
      <c r="AD8" s="211"/>
      <c r="AE8" s="211"/>
      <c r="AF8" s="211"/>
      <c r="AG8" s="211"/>
      <c r="AH8" s="211"/>
      <c r="AI8" s="211"/>
      <c r="AJ8" s="211"/>
      <c r="AK8" s="211"/>
      <c r="AL8" s="45"/>
    </row>
    <row r="9" spans="1:38" ht="20.25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32"/>
      <c r="M9" s="33"/>
      <c r="N9" s="26"/>
      <c r="O9" s="26"/>
      <c r="P9" s="26"/>
      <c r="Q9" s="33"/>
      <c r="R9" s="26"/>
      <c r="S9" s="26"/>
      <c r="T9" s="26"/>
      <c r="U9" s="33"/>
      <c r="V9" s="26"/>
      <c r="W9" s="26"/>
      <c r="X9" s="26"/>
      <c r="Y9" s="204"/>
      <c r="Z9" s="204"/>
      <c r="AA9" s="204"/>
      <c r="AB9" s="204"/>
      <c r="AC9" s="212" t="str">
        <f>【管】入力シート①!C9</f>
        <v>愛媛△△病院</v>
      </c>
      <c r="AD9" s="212"/>
      <c r="AE9" s="212"/>
      <c r="AF9" s="212"/>
      <c r="AG9" s="212"/>
      <c r="AH9" s="212"/>
      <c r="AI9" s="212"/>
      <c r="AJ9" s="212"/>
      <c r="AK9" s="212"/>
      <c r="AL9" s="45"/>
    </row>
    <row r="10" spans="1:38" ht="6.75" customHeight="1"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32"/>
      <c r="M10" s="33"/>
      <c r="N10" s="26"/>
      <c r="O10" s="26"/>
      <c r="P10" s="26"/>
      <c r="Q10" s="33"/>
      <c r="R10" s="26"/>
      <c r="S10" s="26"/>
      <c r="T10" s="26"/>
      <c r="U10" s="33"/>
      <c r="V10" s="26"/>
      <c r="W10" s="26"/>
      <c r="X10" s="26"/>
      <c r="Y10" s="33"/>
      <c r="Z10" s="26"/>
      <c r="AA10" s="26"/>
      <c r="AB10" s="26"/>
      <c r="AC10" s="33"/>
      <c r="AD10" s="26"/>
      <c r="AE10" s="26"/>
      <c r="AF10" s="26"/>
      <c r="AG10" s="26"/>
      <c r="AH10" s="26"/>
      <c r="AI10" s="26"/>
      <c r="AJ10" s="26"/>
      <c r="AK10" s="26"/>
      <c r="AL10" s="45"/>
    </row>
    <row r="11" spans="1:38" ht="20.25" customHeight="1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32"/>
      <c r="M11" s="33"/>
      <c r="N11" s="26"/>
      <c r="O11" s="26"/>
      <c r="V11" s="26"/>
      <c r="W11" s="26"/>
      <c r="X11" s="26"/>
      <c r="Y11" s="205" t="s">
        <v>841</v>
      </c>
      <c r="Z11" s="205"/>
      <c r="AA11" s="205"/>
      <c r="AB11" s="205"/>
      <c r="AC11" s="209" t="str">
        <f>【管】入力シート①!C10</f>
        <v>愛媛　一郎</v>
      </c>
      <c r="AD11" s="209"/>
      <c r="AE11" s="209"/>
      <c r="AF11" s="209"/>
      <c r="AG11" s="209"/>
      <c r="AH11" s="209"/>
      <c r="AI11" s="209"/>
      <c r="AJ11" s="209"/>
      <c r="AK11" s="209"/>
      <c r="AL11" s="45"/>
    </row>
    <row r="12" spans="1:38" ht="20.25" customHeight="1">
      <c r="B12" s="25"/>
      <c r="D12" s="24" t="s">
        <v>16</v>
      </c>
      <c r="E12" s="26"/>
      <c r="F12" s="26"/>
      <c r="G12" s="27"/>
      <c r="H12" s="205" t="str">
        <f>【管】入力シート①!C6</f>
        <v>麻薬管理者</v>
      </c>
      <c r="I12" s="205"/>
      <c r="J12" s="205"/>
      <c r="K12" s="205"/>
      <c r="L12" s="34"/>
      <c r="M12" s="33"/>
      <c r="N12" s="26"/>
      <c r="R12" s="42" t="str">
        <f>【管】入力シート①!C$7</f>
        <v>◯◯</v>
      </c>
      <c r="S12" s="43" t="s">
        <v>21</v>
      </c>
      <c r="T12" s="192" t="str">
        <f>【管】入力シート①!E$7</f>
        <v>XXXX</v>
      </c>
      <c r="U12" s="192"/>
      <c r="V12" s="207" t="s">
        <v>842</v>
      </c>
      <c r="W12" s="26"/>
      <c r="X12" s="26"/>
      <c r="Y12" s="192"/>
      <c r="Z12" s="192"/>
      <c r="AA12" s="192"/>
      <c r="AB12" s="192"/>
      <c r="AC12" s="210"/>
      <c r="AD12" s="210"/>
      <c r="AE12" s="210"/>
      <c r="AF12" s="210"/>
      <c r="AG12" s="210"/>
      <c r="AH12" s="210"/>
      <c r="AI12" s="210"/>
      <c r="AJ12" s="210"/>
      <c r="AK12" s="210"/>
      <c r="AL12" s="45"/>
    </row>
    <row r="13" spans="1:38" ht="12.75" customHeight="1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32"/>
      <c r="M13" s="33"/>
      <c r="N13" s="26"/>
      <c r="O13" s="26"/>
      <c r="P13" s="26"/>
      <c r="Q13" s="33"/>
      <c r="R13" s="26"/>
      <c r="S13" s="26"/>
      <c r="T13" s="26"/>
      <c r="U13" s="33"/>
      <c r="V13" s="26"/>
      <c r="W13" s="26"/>
      <c r="X13" s="26"/>
      <c r="Y13" s="33"/>
      <c r="Z13" s="26"/>
      <c r="AA13" s="26"/>
      <c r="AB13" s="26"/>
      <c r="AC13" s="33"/>
      <c r="AD13" s="26"/>
      <c r="AE13" s="26"/>
      <c r="AF13" s="26"/>
      <c r="AG13" s="26"/>
      <c r="AH13" s="26"/>
      <c r="AI13" s="26"/>
      <c r="AJ13" s="26"/>
      <c r="AK13" s="26"/>
      <c r="AL13" s="45"/>
    </row>
    <row r="14" spans="1:38" ht="19.5" customHeight="1">
      <c r="B14" s="194" t="s">
        <v>94</v>
      </c>
      <c r="C14" s="194"/>
      <c r="D14" s="194"/>
      <c r="E14" s="194"/>
      <c r="F14" s="194"/>
      <c r="G14" s="194"/>
      <c r="H14" s="194"/>
      <c r="I14" s="194"/>
      <c r="J14" s="194"/>
      <c r="K14" s="195" t="s">
        <v>47</v>
      </c>
      <c r="L14" s="213"/>
      <c r="M14" s="214"/>
      <c r="N14" s="217" t="s">
        <v>843</v>
      </c>
      <c r="O14" s="218"/>
      <c r="P14" s="218"/>
      <c r="Q14" s="219"/>
      <c r="R14" s="195" t="s">
        <v>844</v>
      </c>
      <c r="S14" s="213"/>
      <c r="T14" s="213"/>
      <c r="U14" s="214"/>
      <c r="V14" s="195" t="s">
        <v>845</v>
      </c>
      <c r="W14" s="213"/>
      <c r="X14" s="213"/>
      <c r="Y14" s="214"/>
      <c r="Z14" s="217" t="s">
        <v>846</v>
      </c>
      <c r="AA14" s="218"/>
      <c r="AB14" s="218"/>
      <c r="AC14" s="219"/>
      <c r="AD14" s="194" t="s">
        <v>56</v>
      </c>
      <c r="AE14" s="194"/>
      <c r="AF14" s="194"/>
      <c r="AG14" s="194"/>
      <c r="AH14" s="194"/>
      <c r="AI14" s="194"/>
      <c r="AJ14" s="194"/>
      <c r="AK14" s="194"/>
      <c r="AL14" s="194"/>
    </row>
    <row r="15" spans="1:38" ht="19.5" customHeight="1">
      <c r="B15" s="194"/>
      <c r="C15" s="194"/>
      <c r="D15" s="194"/>
      <c r="E15" s="194"/>
      <c r="F15" s="194"/>
      <c r="G15" s="194"/>
      <c r="H15" s="194"/>
      <c r="I15" s="194"/>
      <c r="J15" s="194"/>
      <c r="K15" s="215"/>
      <c r="L15" s="191"/>
      <c r="M15" s="216"/>
      <c r="N15" s="220"/>
      <c r="O15" s="221"/>
      <c r="P15" s="221"/>
      <c r="Q15" s="222"/>
      <c r="R15" s="215"/>
      <c r="S15" s="191"/>
      <c r="T15" s="191"/>
      <c r="U15" s="216"/>
      <c r="V15" s="215"/>
      <c r="W15" s="191"/>
      <c r="X15" s="191"/>
      <c r="Y15" s="216"/>
      <c r="Z15" s="220"/>
      <c r="AA15" s="221"/>
      <c r="AB15" s="221"/>
      <c r="AC15" s="222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ht="44.15" customHeight="1">
      <c r="A16" s="17">
        <v>1</v>
      </c>
      <c r="B16" s="197" t="str">
        <f ca="1">IF(AND(VLOOKUP(A16,【管】入力シート➁!$A:$B,COLUMN(【管】入力シート➁!$B$5),0)=0,AD16=""),"",IF(AND(VLOOKUP(A16,【管】入力シート➁!$A:$B,COLUMN(【管】入力シート➁!$B$5),0)=0,AD16&lt;&gt;""),IFERROR(IF(AND(OFFSET(B16,-2,0,1,1)=$B$14,OFFSET(B16,-19,0,1,1)="　　　　　　　〃"),OFFSET(B16,-20,0,1,1),IF(AND(OFFSET(B16,-2,0,1,1)=$B$14,OFFSET(B16,-19,0,1,1)&lt;&gt;"　　　　　　　〃"),OFFSET(B16,-19,0,1,1),"　　　　　　　〃")),"　　　　　　　〃"),(VLOOKUP(A16,【管】入力シート➁!$A:$B,COLUMN(【管】入力シート➁!$B$5),0))))</f>
        <v>フェンタニル注射液0.1mg「テルモ」</v>
      </c>
      <c r="C16" s="198"/>
      <c r="D16" s="198"/>
      <c r="E16" s="198"/>
      <c r="F16" s="198"/>
      <c r="G16" s="198"/>
      <c r="H16" s="198"/>
      <c r="I16" s="198"/>
      <c r="J16" s="199"/>
      <c r="K16" s="35" t="str">
        <f ca="1">IF(M16="","",IFERROR(VLOOKUP($A16,【管】入力シート➁!$A:$R,COLUMN(【管】入力シート➁!$C$7),0),""))</f>
        <v>2mL×</v>
      </c>
      <c r="L16" s="36">
        <f>IF(OR(N16="",VLOOKUP(A16,【管】入力シート➁!$A:$R,COLUMN(【管】入力シート➁!D7),0)=0),"",VLOOKUP(A16,【管】入力シート➁!$A:$R,COLUMN(【管】入力シート➁!D7),0))</f>
        <v>10</v>
      </c>
      <c r="M16" s="37" t="str">
        <f ca="1">IF(L16="","",VLOOKUP($A16,【管】入力シート➁!$A:$R,COLUMN(【管】入力シート➁!$E$7),0))</f>
        <v>A</v>
      </c>
      <c r="N16" s="200">
        <f>IF(VLOOKUP($A16,【管】入力シート➁!$A:$R,COLUMN(【管】入力シート➁!F7),0)=0,"",IF(VLOOKUP($A16,【管】入力シート➁!$A:$R,COLUMN(【管】入力シート➁!F7),0)&lt;0,"("&amp;-VLOOKUP($A16,【管】入力シート➁!$A:$R,COLUMN(【管】入力シート➁!F7),0)&amp;VLOOKUP($A16,【管】入力シート➁!$A:$R,COLUMN(【管】入力シート➁!G7),0)&amp;")",VLOOKUP($A16,【管】入力シート➁!$A:$R,COLUMN(【管】入力シート➁!F7),0)))</f>
        <v>21</v>
      </c>
      <c r="O16" s="201"/>
      <c r="P16" s="201"/>
      <c r="Q16" s="41" t="str">
        <f ca="1">IF(OR(N16="",COUNT(N16)=0),"",VLOOKUP($A16,【管】入力シート➁!$A:$R,COLUMN(【管】入力シート➁!G7),0))</f>
        <v>A</v>
      </c>
      <c r="R16" s="200">
        <f>IF(VLOOKUP($A16,【管】入力シート➁!$A:$R,COLUMN(【管】入力シート➁!H7),0)=0,"",IF(VLOOKUP($A16,【管】入力シート➁!$A:$R,COLUMN(【管】入力シート➁!H7),0)&lt;0,"("&amp;-VLOOKUP($A16,【管】入力シート➁!$A:$R,COLUMN(【管】入力シート➁!H7),0)&amp;VLOOKUP($A16,【管】入力シート➁!$A:$R,COLUMN(【管】入力シート➁!I7),0)&amp;")",VLOOKUP($A16,【管】入力シート➁!$A:$R,COLUMN(【管】入力シート➁!H7),0)))</f>
        <v>10</v>
      </c>
      <c r="S16" s="201"/>
      <c r="T16" s="201"/>
      <c r="U16" s="41" t="str">
        <f ca="1">IF(OR(R16="",COUNT(R16)=0),"",VLOOKUP($A16,【管】入力シート➁!$A:$R,COLUMN(【管】入力シート➁!G7),0))</f>
        <v>A</v>
      </c>
      <c r="V16" s="200">
        <f>IF(VLOOKUP($A16,【管】入力シート➁!$A:$R,COLUMN(【管】入力シート➁!J7),0)=0,"",IF(VLOOKUP($A16,【管】入力シート➁!$A:$R,COLUMN(【管】入力シート➁!J7),0)&lt;0,"("&amp;-VLOOKUP($A16,【管】入力シート➁!$A:$R,COLUMN(【管】入力シート➁!J7),0)&amp;VLOOKUP($A16,【管】入力シート➁!$A:$R,COLUMN(【管】入力シート➁!K7),0)&amp;")",VLOOKUP($A16,【管】入力シート➁!$A:$R,COLUMN(【管】入力シート➁!J7),0)))</f>
        <v>18</v>
      </c>
      <c r="W16" s="201"/>
      <c r="X16" s="201"/>
      <c r="Y16" s="41" t="str">
        <f ca="1">IF(OR(V16="",COUNT(V16)=0),"",VLOOKUP($A16,【管】入力シート➁!$A:$R,COLUMN(【管】入力シート➁!G7),0))</f>
        <v>A</v>
      </c>
      <c r="Z16" s="200">
        <f>IF(VLOOKUP($A16,【管】入力シート➁!$A:$R,COLUMN(【管】入力シート➁!L7),0)=0,"",IF(VLOOKUP($A16,【管】入力シート➁!$A:$R,COLUMN(【管】入力シート➁!L7),0)&lt;0,"("&amp;-VLOOKUP($A16,【管】入力シート➁!$A:$R,COLUMN(【管】入力シート➁!L7),0)&amp;VLOOKUP($A16,【管】入力シート➁!$A:$R,COLUMN(【管】入力シート➁!M7),0)&amp;")",VLOOKUP($A16,【管】入力シート➁!$A:$R,COLUMN(【管】入力シート➁!L7),0)))</f>
        <v>18</v>
      </c>
      <c r="AA16" s="201"/>
      <c r="AB16" s="201"/>
      <c r="AC16" s="41" t="str">
        <f ca="1">IF(OR(Z16="",COUNT(Z16)=0),"",VLOOKUP($A16,【管】入力シート➁!$A:$R,COLUMN(【管】入力シート➁!G7),0))</f>
        <v>A</v>
      </c>
      <c r="AD16" s="196" t="str">
        <f>IF(VLOOKUP(A16,【管】入力シート➁!$A:$R,COLUMN(【管】入力シート➁!R7),0)=0,"",VLOOKUP(A16,【管】入力シート➁!$A:$R,COLUMN(【管】入力シート➁!R7),0))</f>
        <v>R○.7.2（1A 事故） （R○.7.3 届出）</v>
      </c>
      <c r="AE16" s="196"/>
      <c r="AF16" s="196"/>
      <c r="AG16" s="196"/>
      <c r="AH16" s="196"/>
      <c r="AI16" s="196"/>
      <c r="AJ16" s="196"/>
      <c r="AK16" s="196"/>
      <c r="AL16" s="196"/>
    </row>
    <row r="17" spans="1:38" ht="44.15" customHeight="1">
      <c r="A17" s="17">
        <f ca="1">OFFSET(A17,-1,0,1,1)+1</f>
        <v>2</v>
      </c>
      <c r="B17" s="197" t="str">
        <f ca="1">IF(AND(VLOOKUP(A17,【管】入力シート➁!$A:$B,COLUMN(【管】入力シート➁!$B$5),0)=0,AD17=""),"",IF(AND(VLOOKUP(A17,【管】入力シート➁!$A:$B,COLUMN(【管】入力シート➁!$B$5),0)=0,AD17&lt;&gt;""),IFERROR(IF(AND(OFFSET(B17,-2,0,1,1)=$B$14,OFFSET(B17,-19,0,1,1)="　　　　　　　〃"),OFFSET(B17,-20,0,1,1),IF(AND(OFFSET(B17,-2,0,1,1)=$B$14,OFFSET(B17,-19,0,1,1)&lt;&gt;"　　　　　　　〃"),OFFSET(B17,-19,0,1,1),"　　　　　　　〃")),"　　　　　　　〃"),(VLOOKUP(A17,【管】入力シート➁!$A:$B,COLUMN(【管】入力シート➁!$B$5),0))))</f>
        <v>　　　　　　　〃</v>
      </c>
      <c r="C17" s="198"/>
      <c r="D17" s="198"/>
      <c r="E17" s="198"/>
      <c r="F17" s="198"/>
      <c r="G17" s="198"/>
      <c r="H17" s="198"/>
      <c r="I17" s="198"/>
      <c r="J17" s="199"/>
      <c r="K17" s="35" t="str">
        <f ca="1">IF(M17="","",IFERROR(VLOOKUP($A17,【管】入力シート➁!$A:$R,COLUMN(【管】入力シート➁!$C$7),0),""))</f>
        <v/>
      </c>
      <c r="L17" s="36" t="str">
        <f ca="1">IF(OR(N17="",VLOOKUP(A17,【管】入力シート➁!$A:$R,COLUMN(【管】入力シート➁!D8),0)=0),"",VLOOKUP(A17,【管】入力シート➁!$A:$R,COLUMN(【管】入力シート➁!D8),0))</f>
        <v/>
      </c>
      <c r="M17" s="37" t="str">
        <f ca="1">IF(L17="","",VLOOKUP($A17,【管】入力シート➁!$A:$R,COLUMN(【管】入力シート➁!$E$7),0))</f>
        <v/>
      </c>
      <c r="N17" s="200" t="str">
        <f ca="1">IF(VLOOKUP($A17,【管】入力シート➁!$A:$R,COLUMN(【管】入力シート➁!F8),0)=0,"",IF(VLOOKUP($A17,【管】入力シート➁!$A:$R,COLUMN(【管】入力シート➁!F8),0)&lt;0,"("&amp;-VLOOKUP($A17,【管】入力シート➁!$A:$R,COLUMN(【管】入力シート➁!F8),0)&amp;VLOOKUP($A17,【管】入力シート➁!$A:$R,COLUMN(【管】入力シート➁!G8),0)&amp;")",VLOOKUP($A17,【管】入力シート➁!$A:$R,COLUMN(【管】入力シート➁!F8),0)))</f>
        <v/>
      </c>
      <c r="O17" s="201"/>
      <c r="P17" s="201"/>
      <c r="Q17" s="41" t="str">
        <f ca="1">IF(OR(N17="",COUNT(N17)=0),"",VLOOKUP(A17,【管】入力シート➁!$A:$R,COLUMN(【管】入力シート➁!G8),0))</f>
        <v/>
      </c>
      <c r="R17" s="200">
        <f ca="1">IF(VLOOKUP($A17,【管】入力シート➁!$A:$R,COLUMN(【管】入力シート➁!H8),0)=0,"",IF(VLOOKUP($A17,【管】入力シート➁!$A:$R,COLUMN(【管】入力シート➁!H8),0)&lt;0,"("&amp;-VLOOKUP($A17,【管】入力シート➁!$A:$R,COLUMN(【管】入力シート➁!H8),0)&amp;VLOOKUP($A17,【管】入力シート➁!$A:$R,COLUMN(【管】入力シート➁!I8),0)&amp;")",VLOOKUP($A17,【管】入力シート➁!$A:$R,COLUMN(【管】入力シート➁!H8),0)))</f>
        <v>6</v>
      </c>
      <c r="S17" s="201"/>
      <c r="T17" s="201"/>
      <c r="U17" s="41" t="str">
        <f ca="1">IF(OR(R17="",COUNT(R17)=0),"",VLOOKUP($A17,【管】入力シート➁!$A:$R,COLUMN(【管】入力シート➁!G8),0))</f>
        <v>A</v>
      </c>
      <c r="V17" s="200" t="str">
        <f ca="1">IF(VLOOKUP($A17,【管】入力シート➁!$A:$R,COLUMN(【管】入力シート➁!J8),0)=0,"",IF(VLOOKUP($A17,【管】入力シート➁!$A:$R,COLUMN(【管】入力シート➁!J8),0)&lt;0,"("&amp;-VLOOKUP($A17,【管】入力シート➁!$A:$R,COLUMN(【管】入力シート➁!J8),0)&amp;VLOOKUP($A17,【管】入力シート➁!$A:$R,COLUMN(【管】入力シート➁!K8),0)&amp;")",VLOOKUP($A17,【管】入力シート➁!$A:$R,COLUMN(【管】入力シート➁!J8),0)))</f>
        <v/>
      </c>
      <c r="W17" s="201"/>
      <c r="X17" s="201"/>
      <c r="Y17" s="41" t="str">
        <f ca="1">IF(OR(V17="",COUNT(V17)=0),"",VLOOKUP($A17,【管】入力シート➁!$A:$R,COLUMN(【管】入力シート➁!G8),0))</f>
        <v/>
      </c>
      <c r="Z17" s="200" t="str">
        <f ca="1">IF(VLOOKUP($A17,【管】入力シート➁!$A:$R,COLUMN(【管】入力シート➁!L8),0)=0,"",IF(VLOOKUP($A17,【管】入力シート➁!$A:$R,COLUMN(【管】入力シート➁!L8),0)&lt;0,"("&amp;-VLOOKUP($A17,【管】入力シート➁!$A:$R,COLUMN(【管】入力シート➁!L8),0)&amp;VLOOKUP($A17,【管】入力シート➁!$A:$R,COLUMN(【管】入力シート➁!M8),0)&amp;")",VLOOKUP($A17,【管】入力シート➁!$A:$R,COLUMN(【管】入力シート➁!L8),0)))</f>
        <v/>
      </c>
      <c r="AA17" s="201"/>
      <c r="AB17" s="201"/>
      <c r="AC17" s="41" t="str">
        <f ca="1">IF(OR(Z17="",COUNT(Z17)=0),"",VLOOKUP($A17,【管】入力シート➁!$A:$R,COLUMN(【管】入力シート➁!G8),0))</f>
        <v/>
      </c>
      <c r="AD17" s="196" t="str">
        <f ca="1">IF(VLOOKUP(A17,【管】入力シート➁!$A:$R,COLUMN(【管】入力シート➁!R8),0)=0,"",VLOOKUP(A17,【管】入力シート➁!$A:$R,COLUMN(【管】入力シート➁!R8),0))</f>
        <v>R○.6.1 業務廃止に伴い〇〇病院から譲受</v>
      </c>
      <c r="AE17" s="196"/>
      <c r="AF17" s="196"/>
      <c r="AG17" s="196"/>
      <c r="AH17" s="196"/>
      <c r="AI17" s="196"/>
      <c r="AJ17" s="196"/>
      <c r="AK17" s="196"/>
      <c r="AL17" s="196"/>
    </row>
    <row r="18" spans="1:38" ht="44.15" customHeight="1">
      <c r="A18" s="17">
        <f t="shared" ref="A18:A24" ca="1" si="0">OFFSET(A18,-1,0,1,1)+1</f>
        <v>3</v>
      </c>
      <c r="B18" s="197" t="str">
        <f ca="1">IF(AND(VLOOKUP(A18,【管】入力シート➁!$A:$B,COLUMN(【管】入力シート➁!$B$5),0)=0,AD18=""),"",IF(AND(VLOOKUP(A18,【管】入力シート➁!$A:$B,COLUMN(【管】入力シート➁!$B$5),0)=0,AD18&lt;&gt;""),IFERROR(IF(AND(OFFSET(B18,-2,0,1,1)=$B$14,OFFSET(B18,-19,0,1,1)="　　　　　　　〃"),OFFSET(B18,-20,0,1,1),IF(AND(OFFSET(B18,-2,0,1,1)=$B$14,OFFSET(B18,-19,0,1,1)&lt;&gt;"　　　　　　　〃"),OFFSET(B18,-19,0,1,1),"　　　　　　　〃")),"　　　　　　　〃"),(VLOOKUP(A18,【管】入力シート➁!$A:$B,COLUMN(【管】入力シート➁!$B$5),0))))</f>
        <v>コデインリン酸塩水和物「タケダ」原末</v>
      </c>
      <c r="C18" s="198"/>
      <c r="D18" s="198"/>
      <c r="E18" s="198"/>
      <c r="F18" s="198"/>
      <c r="G18" s="198"/>
      <c r="H18" s="198"/>
      <c r="I18" s="198"/>
      <c r="J18" s="199"/>
      <c r="K18" s="35" t="str">
        <f ca="1">IF(M18="","",IFERROR(VLOOKUP($A18,【管】入力シート➁!$A:$R,COLUMN(【管】入力シート➁!$C$7),0),""))</f>
        <v/>
      </c>
      <c r="L18" s="36">
        <f ca="1">IF(OR(N18="",VLOOKUP(A18,【管】入力シート➁!$A:$R,COLUMN(【管】入力シート➁!D9),0)=0),"",VLOOKUP(A18,【管】入力シート➁!$A:$R,COLUMN(【管】入力シート➁!D9),0))</f>
        <v>25</v>
      </c>
      <c r="M18" s="37" t="str">
        <f ca="1">IF(L18="","",VLOOKUP($A18,【管】入力シート➁!$A:$R,COLUMN(【管】入力シート➁!$E$7),0))</f>
        <v>g</v>
      </c>
      <c r="N18" s="200">
        <f ca="1">IF(VLOOKUP($A18,【管】入力シート➁!$A:$R,COLUMN(【管】入力シート➁!F9),0)=0,"",IF(VLOOKUP($A18,【管】入力シート➁!$A:$R,COLUMN(【管】入力シート➁!F9),0)&lt;0,"("&amp;-VLOOKUP($A18,【管】入力シート➁!$A:$R,COLUMN(【管】入力シート➁!F9),0)&amp;VLOOKUP($A18,【管】入力シート➁!$A:$R,COLUMN(【管】入力シート➁!G9),0)&amp;")",VLOOKUP($A18,【管】入力シート➁!$A:$R,COLUMN(【管】入力シート➁!F9),0)))</f>
        <v>15</v>
      </c>
      <c r="O18" s="201"/>
      <c r="P18" s="201"/>
      <c r="Q18" s="41" t="str">
        <f ca="1">IF(OR(N18="",COUNT(N18)=0),"",VLOOKUP(A18,【管】入力シート➁!$A:$R,COLUMN(【管】入力シート➁!G9),0))</f>
        <v>g</v>
      </c>
      <c r="R18" s="200">
        <f ca="1">IF(VLOOKUP($A18,【管】入力シート➁!$A:$R,COLUMN(【管】入力シート➁!H9),0)=0,"",IF(VLOOKUP($A18,【管】入力シート➁!$A:$R,COLUMN(【管】入力シート➁!H9),0)&lt;0,"("&amp;-VLOOKUP($A18,【管】入力シート➁!$A:$R,COLUMN(【管】入力シート➁!H9),0)&amp;VLOOKUP($A18,【管】入力シート➁!$A:$R,COLUMN(【管】入力シート➁!I9),0)&amp;")",VLOOKUP($A18,【管】入力シート➁!$A:$R,COLUMN(【管】入力シート➁!H9),0)))</f>
        <v>25</v>
      </c>
      <c r="S18" s="201"/>
      <c r="T18" s="201"/>
      <c r="U18" s="41" t="str">
        <f ca="1">IF(OR(R18="",COUNT(R18)=0),"",VLOOKUP($A18,【管】入力シート➁!$A:$R,COLUMN(【管】入力シート➁!G9),0))</f>
        <v>g</v>
      </c>
      <c r="V18" s="200">
        <f ca="1">IF(VLOOKUP($A18,【管】入力シート➁!$A:$R,COLUMN(【管】入力シート➁!J9),0)=0,"",IF(VLOOKUP($A18,【管】入力シート➁!$A:$R,COLUMN(【管】入力シート➁!J9),0)&lt;0,"("&amp;-VLOOKUP($A18,【管】入力シート➁!$A:$R,COLUMN(【管】入力シート➁!J9),0)&amp;VLOOKUP($A18,【管】入力シート➁!$A:$R,COLUMN(【管】入力シート➁!K9),0)&amp;")",VLOOKUP($A18,【管】入力シート➁!$A:$R,COLUMN(【管】入力シート➁!J9),0)))</f>
        <v>20</v>
      </c>
      <c r="W18" s="201"/>
      <c r="X18" s="201"/>
      <c r="Y18" s="41" t="str">
        <f ca="1">IF(OR(V18="",COUNT(V18)=0),"",VLOOKUP($A18,【管】入力シート➁!$A:$R,COLUMN(【管】入力シート➁!G9),0))</f>
        <v>g</v>
      </c>
      <c r="Z18" s="200">
        <f ca="1">IF(VLOOKUP($A18,【管】入力シート➁!$A:$R,COLUMN(【管】入力シート➁!L9),0)=0,"",IF(VLOOKUP($A18,【管】入力シート➁!$A:$R,COLUMN(【管】入力シート➁!L9),0)&lt;0,"("&amp;-VLOOKUP($A18,【管】入力シート➁!$A:$R,COLUMN(【管】入力シート➁!L9),0)&amp;VLOOKUP($A18,【管】入力シート➁!$A:$R,COLUMN(【管】入力シート➁!M9),0)&amp;")",VLOOKUP($A18,【管】入力シート➁!$A:$R,COLUMN(【管】入力シート➁!L9),0)))</f>
        <v>5</v>
      </c>
      <c r="AA18" s="201"/>
      <c r="AB18" s="201"/>
      <c r="AC18" s="41" t="str">
        <f ca="1">IF(OR(Z18="",COUNT(Z18)=0),"",VLOOKUP($A18,【管】入力シート➁!$A:$R,COLUMN(【管】入力シート➁!G9),0))</f>
        <v>g</v>
      </c>
      <c r="AD18" s="196" t="str">
        <f ca="1">IF(VLOOKUP(A18,【管】入力シート➁!$A:$R,COLUMN(【管】入力シート➁!R9),0)=0,"",VLOOKUP(A18,【管】入力シート➁!$A:$R,COLUMN(【管】入力シート➁!R9),0))</f>
        <v>R○.3.1 廃棄 15ｇ</v>
      </c>
      <c r="AE18" s="196"/>
      <c r="AF18" s="196"/>
      <c r="AG18" s="196"/>
      <c r="AH18" s="196"/>
      <c r="AI18" s="196"/>
      <c r="AJ18" s="196"/>
      <c r="AK18" s="196"/>
      <c r="AL18" s="196"/>
    </row>
    <row r="19" spans="1:38" ht="44.15" customHeight="1">
      <c r="A19" s="17">
        <f t="shared" ca="1" si="0"/>
        <v>4</v>
      </c>
      <c r="B19" s="197" t="str">
        <f ca="1">IF(AND(VLOOKUP(A19,【管】入力シート➁!$A:$B,COLUMN(【管】入力シート➁!$B$5),0)=0,AD19=""),"",IF(AND(VLOOKUP(A19,【管】入力シート➁!$A:$B,COLUMN(【管】入力シート➁!$B$5),0)=0,AD19&lt;&gt;""),IFERROR(IF(AND(OFFSET(B19,-2,0,1,1)=$B$14,OFFSET(B19,-19,0,1,1)="　　　　　　　〃"),OFFSET(B19,-20,0,1,1),IF(AND(OFFSET(B19,-2,0,1,1)=$B$14,OFFSET(B19,-19,0,1,1)&lt;&gt;"　　　　　　　〃"),OFFSET(B19,-19,0,1,1),"　　　　　　　〃")),"　　　　　　　〃"),(VLOOKUP(A19,【管】入力シート➁!$A:$B,COLUMN(【管】入力シート➁!$B$5),0))))</f>
        <v>コデインリン酸塩　10倍散（自家製剤）</v>
      </c>
      <c r="C19" s="198"/>
      <c r="D19" s="198"/>
      <c r="E19" s="198"/>
      <c r="F19" s="198"/>
      <c r="G19" s="198"/>
      <c r="H19" s="198"/>
      <c r="I19" s="198"/>
      <c r="J19" s="199"/>
      <c r="K19" s="35" t="str">
        <f ca="1">IF(M19="","",IFERROR(VLOOKUP($A19,【管】入力シート➁!$A:$R,COLUMN(【管】入力シート➁!$C$7),0),""))</f>
        <v/>
      </c>
      <c r="L19" s="36" t="str">
        <f ca="1">IF(OR(N19="",VLOOKUP(A19,【管】入力シート➁!$A:$R,COLUMN(【管】入力シート➁!D10),0)=0),"",VLOOKUP(A19,【管】入力シート➁!$A:$R,COLUMN(【管】入力シート➁!D10),0))</f>
        <v/>
      </c>
      <c r="M19" s="37" t="str">
        <f ca="1">IF(L19="","",VLOOKUP($A19,【管】入力シート➁!$A:$R,COLUMN(【管】入力シート➁!$E$7),0))</f>
        <v/>
      </c>
      <c r="N19" s="200">
        <f ca="1">IF(VLOOKUP($A19,【管】入力シート➁!$A:$R,COLUMN(【管】入力シート➁!F10),0)=0,"",IF(VLOOKUP($A19,【管】入力シート➁!$A:$R,COLUMN(【管】入力シート➁!F10),0)&lt;0,"("&amp;-VLOOKUP($A19,【管】入力シート➁!$A:$R,COLUMN(【管】入力シート➁!F10),0)&amp;VLOOKUP($A19,【管】入力シート➁!$A:$R,COLUMN(【管】入力シート➁!G10),0)&amp;")",VLOOKUP($A19,【管】入力シート➁!$A:$R,COLUMN(【管】入力シート➁!F10),0)))</f>
        <v>25</v>
      </c>
      <c r="O19" s="201"/>
      <c r="P19" s="201"/>
      <c r="Q19" s="41" t="str">
        <f ca="1">IF(OR(N19="",COUNT(N19)=0),"",VLOOKUP(A19,【管】入力シート➁!$A:$R,COLUMN(【管】入力シート➁!G10),0))</f>
        <v>g</v>
      </c>
      <c r="R19" s="200">
        <f ca="1">IF(VLOOKUP($A19,【管】入力シート➁!$A:$R,COLUMN(【管】入力シート➁!H10),0)=0,"",IF(VLOOKUP($A19,【管】入力シート➁!$A:$R,COLUMN(【管】入力シート➁!H10),0)&lt;0,"("&amp;-VLOOKUP($A19,【管】入力シート➁!$A:$R,COLUMN(【管】入力シート➁!H10),0)&amp;VLOOKUP($A19,【管】入力シート➁!$A:$R,COLUMN(【管】入力シート➁!I10),0)&amp;")",VLOOKUP($A19,【管】入力シート➁!$A:$R,COLUMN(【管】入力シート➁!H10),0)))</f>
        <v>200</v>
      </c>
      <c r="S19" s="201"/>
      <c r="T19" s="201"/>
      <c r="U19" s="41" t="str">
        <f ca="1">IF(OR(R19="",COUNT(R19)=0),"",VLOOKUP($A19,【管】入力シート➁!$A:$R,COLUMN(【管】入力シート➁!G10),0))</f>
        <v>g</v>
      </c>
      <c r="V19" s="200">
        <f ca="1">IF(VLOOKUP($A19,【管】入力シート➁!$A:$R,COLUMN(【管】入力シート➁!J10),0)=0,"",IF(VLOOKUP($A19,【管】入力シート➁!$A:$R,COLUMN(【管】入力シート➁!J10),0)&lt;0,"("&amp;-VLOOKUP($A19,【管】入力シート➁!$A:$R,COLUMN(【管】入力シート➁!J10),0)&amp;VLOOKUP($A19,【管】入力シート➁!$A:$R,COLUMN(【管】入力シート➁!K10),0)&amp;")",VLOOKUP($A19,【管】入力シート➁!$A:$R,COLUMN(【管】入力シート➁!J10),0)))</f>
        <v>210</v>
      </c>
      <c r="W19" s="201"/>
      <c r="X19" s="201"/>
      <c r="Y19" s="41" t="str">
        <f ca="1">IF(OR(V19="",COUNT(V19)=0),"",VLOOKUP($A19,【管】入力シート➁!$A:$R,COLUMN(【管】入力シート➁!G10),0))</f>
        <v>g</v>
      </c>
      <c r="Z19" s="200">
        <f ca="1">IF(VLOOKUP($A19,【管】入力シート➁!$A:$R,COLUMN(【管】入力シート➁!L10),0)=0,"",IF(VLOOKUP($A19,【管】入力シート➁!$A:$R,COLUMN(【管】入力シート➁!L10),0)&lt;0,"("&amp;-VLOOKUP($A19,【管】入力シート➁!$A:$R,COLUMN(【管】入力シート➁!L10),0)&amp;VLOOKUP($A19,【管】入力シート➁!$A:$R,COLUMN(【管】入力シート➁!M10),0)&amp;")",VLOOKUP($A19,【管】入力シート➁!$A:$R,COLUMN(【管】入力シート➁!L10),0)))</f>
        <v>15</v>
      </c>
      <c r="AA19" s="201"/>
      <c r="AB19" s="201"/>
      <c r="AC19" s="41" t="str">
        <f ca="1">IF(OR(Z19="",COUNT(Z19)=0),"",VLOOKUP($A19,【管】入力シート➁!$A:$R,COLUMN(【管】入力シート➁!G10),0))</f>
        <v>g</v>
      </c>
      <c r="AD19" s="196" t="str">
        <f ca="1">IF(VLOOKUP(A19,【管】入力シート➁!$A:$R,COLUMN(【管】入力シート➁!R10),0)=0,"",VLOOKUP(A19,【管】入力シート➁!$A:$R,COLUMN(【管】入力シート➁!R10),0))</f>
        <v>自家製剤</v>
      </c>
      <c r="AE19" s="196"/>
      <c r="AF19" s="196"/>
      <c r="AG19" s="196"/>
      <c r="AH19" s="196"/>
      <c r="AI19" s="196"/>
      <c r="AJ19" s="196"/>
      <c r="AK19" s="196"/>
      <c r="AL19" s="196"/>
    </row>
    <row r="20" spans="1:38" ht="44.15" customHeight="1">
      <c r="A20" s="17">
        <f t="shared" ca="1" si="0"/>
        <v>5</v>
      </c>
      <c r="B20" s="197" t="str">
        <f ca="1">IF(AND(VLOOKUP(A20,【管】入力シート➁!$A:$B,COLUMN(【管】入力シート➁!$B$5),0)=0,AD20=""),"",IF(AND(VLOOKUP(A20,【管】入力シート➁!$A:$B,COLUMN(【管】入力シート➁!$B$5),0)=0,AD20&lt;&gt;""),IFERROR(IF(AND(OFFSET(B20,-2,0,1,1)=$B$14,OFFSET(B20,-19,0,1,1)="　　　　　　　〃"),OFFSET(B20,-20,0,1,1),IF(AND(OFFSET(B20,-2,0,1,1)=$B$14,OFFSET(B20,-19,0,1,1)&lt;&gt;"　　　　　　　〃"),OFFSET(B20,-19,0,1,1),"　　　　　　　〃")),"　　　　　　　〃"),(VLOOKUP(A20,【管】入力シート➁!$A:$B,COLUMN(【管】入力シート➁!$B$5),0))))</f>
        <v>オキシコンチンTR錠5mg</v>
      </c>
      <c r="C20" s="198"/>
      <c r="D20" s="198"/>
      <c r="E20" s="198"/>
      <c r="F20" s="198"/>
      <c r="G20" s="198"/>
      <c r="H20" s="198"/>
      <c r="I20" s="198"/>
      <c r="J20" s="199"/>
      <c r="K20" s="35" t="str">
        <f ca="1">IF(M20="","",IFERROR(VLOOKUP($A20,【管】入力シート➁!$A:$R,COLUMN(【管】入力シート➁!$C$7),0),""))</f>
        <v/>
      </c>
      <c r="L20" s="36">
        <f ca="1">IF(OR(N20="",VLOOKUP(A20,【管】入力シート➁!$A:$R,COLUMN(【管】入力シート➁!D11),0)=0),"",VLOOKUP(A20,【管】入力シート➁!$A:$R,COLUMN(【管】入力シート➁!D11),0))</f>
        <v>100</v>
      </c>
      <c r="M20" s="37" t="str">
        <f ca="1">IF(L20="","",VLOOKUP($A20,【管】入力シート➁!$A:$R,COLUMN(【管】入力シート➁!$E$7),0))</f>
        <v>錠</v>
      </c>
      <c r="N20" s="200">
        <f ca="1">IF(VLOOKUP($A20,【管】入力シート➁!$A:$R,COLUMN(【管】入力シート➁!F11),0)=0,"",IF(VLOOKUP($A20,【管】入力シート➁!$A:$R,COLUMN(【管】入力シート➁!F11),0)&lt;0,"("&amp;-VLOOKUP($A20,【管】入力シート➁!$A:$R,COLUMN(【管】入力シート➁!F11),0)&amp;VLOOKUP($A20,【管】入力シート➁!$A:$R,COLUMN(【管】入力シート➁!G11),0)&amp;")",VLOOKUP($A20,【管】入力シート➁!$A:$R,COLUMN(【管】入力シート➁!F11),0)))</f>
        <v>175</v>
      </c>
      <c r="O20" s="201"/>
      <c r="P20" s="201"/>
      <c r="Q20" s="41" t="str">
        <f ca="1">IF(OR(N20="",COUNT(N20)=0),"",VLOOKUP(A20,【管】入力シート➁!$A:$R,COLUMN(【管】入力シート➁!G11),0))</f>
        <v>錠</v>
      </c>
      <c r="R20" s="200">
        <f ca="1">IF(VLOOKUP($A20,【管】入力シート➁!$A:$R,COLUMN(【管】入力シート➁!H11),0)=0,"",IF(VLOOKUP($A20,【管】入力シート➁!$A:$R,COLUMN(【管】入力シート➁!H11),0)&lt;0,"("&amp;-VLOOKUP($A20,【管】入力シート➁!$A:$R,COLUMN(【管】入力シート➁!H11),0)&amp;VLOOKUP($A20,【管】入力シート➁!$A:$R,COLUMN(【管】入力シート➁!I11),0)&amp;")",VLOOKUP($A20,【管】入力シート➁!$A:$R,COLUMN(【管】入力シート➁!H11),0)))</f>
        <v>100</v>
      </c>
      <c r="S20" s="201"/>
      <c r="T20" s="201"/>
      <c r="U20" s="41" t="str">
        <f ca="1">IF(OR(R20="",COUNT(R20)=0),"",VLOOKUP($A20,【管】入力シート➁!$A:$R,COLUMN(【管】入力シート➁!G11),0))</f>
        <v>錠</v>
      </c>
      <c r="V20" s="200">
        <f ca="1">IF(VLOOKUP($A20,【管】入力シート➁!$A:$R,COLUMN(【管】入力シート➁!J11),0)=0,"",IF(VLOOKUP($A20,【管】入力シート➁!$A:$R,COLUMN(【管】入力シート➁!J11),0)&lt;0,"("&amp;-VLOOKUP($A20,【管】入力シート➁!$A:$R,COLUMN(【管】入力シート➁!J11),0)&amp;VLOOKUP($A20,【管】入力シート➁!$A:$R,COLUMN(【管】入力シート➁!K11),0)&amp;")",VLOOKUP($A20,【管】入力シート➁!$A:$R,COLUMN(【管】入力シート➁!J11),0)))</f>
        <v>237</v>
      </c>
      <c r="W20" s="201"/>
      <c r="X20" s="201"/>
      <c r="Y20" s="41" t="str">
        <f ca="1">IF(OR(V20="",COUNT(V20)=0),"",VLOOKUP($A20,【管】入力シート➁!$A:$R,COLUMN(【管】入力シート➁!G11),0))</f>
        <v>錠</v>
      </c>
      <c r="Z20" s="200">
        <f ca="1">IF(VLOOKUP($A20,【管】入力シート➁!$A:$R,COLUMN(【管】入力シート➁!L11),0)=0,"",IF(VLOOKUP($A20,【管】入力シート➁!$A:$R,COLUMN(【管】入力シート➁!L11),0)&lt;0,"("&amp;-VLOOKUP($A20,【管】入力シート➁!$A:$R,COLUMN(【管】入力シート➁!L11),0)&amp;VLOOKUP($A20,【管】入力シート➁!$A:$R,COLUMN(【管】入力シート➁!M11),0)&amp;")",VLOOKUP($A20,【管】入力シート➁!$A:$R,COLUMN(【管】入力シート➁!L11),0)))</f>
        <v>87</v>
      </c>
      <c r="AA20" s="201"/>
      <c r="AB20" s="201"/>
      <c r="AC20" s="41" t="str">
        <f ca="1">IF(OR(Z20="",COUNT(Z20)=0),"",VLOOKUP($A20,【管】入力シート➁!$A:$R,COLUMN(【管】入力シート➁!G11),0))</f>
        <v>錠</v>
      </c>
      <c r="AD20" s="196" t="str">
        <f ca="1">IF(VLOOKUP(A20,【管】入力シート➁!$A:$R,COLUMN(【管】入力シート➁!R11),0)=0,"",VLOOKUP(A20,【管】入力シート➁!$A:$R,COLUMN(【管】入力シート➁!R11),0))</f>
        <v/>
      </c>
      <c r="AE20" s="196"/>
      <c r="AF20" s="196"/>
      <c r="AG20" s="196"/>
      <c r="AH20" s="196"/>
      <c r="AI20" s="196"/>
      <c r="AJ20" s="196"/>
      <c r="AK20" s="196"/>
      <c r="AL20" s="196"/>
    </row>
    <row r="21" spans="1:38" ht="44.15" customHeight="1">
      <c r="A21" s="17">
        <f t="shared" ca="1" si="0"/>
        <v>6</v>
      </c>
      <c r="B21" s="197" t="str">
        <f ca="1">IF(AND(VLOOKUP(A21,【管】入力シート➁!$A:$B,COLUMN(【管】入力シート➁!$B$5),0)=0,AD21=""),"",IF(AND(VLOOKUP(A21,【管】入力シート➁!$A:$B,COLUMN(【管】入力シート➁!$B$5),0)=0,AD21&lt;&gt;""),IFERROR(IF(AND(OFFSET(B21,-2,0,1,1)=$B$14,OFFSET(B21,-19,0,1,1)="　　　　　　　〃"),OFFSET(B21,-20,0,1,1),IF(AND(OFFSET(B21,-2,0,1,1)=$B$14,OFFSET(B21,-19,0,1,1)&lt;&gt;"　　　　　　　〃"),OFFSET(B21,-19,0,1,1),"　　　　　　　〃")),"　　　　　　　〃"),(VLOOKUP(A21,【管】入力シート➁!$A:$B,COLUMN(【管】入力シート➁!$B$5),0))))</f>
        <v>　　　　　　　〃</v>
      </c>
      <c r="C21" s="198"/>
      <c r="D21" s="198"/>
      <c r="E21" s="198"/>
      <c r="F21" s="198"/>
      <c r="G21" s="198"/>
      <c r="H21" s="198"/>
      <c r="I21" s="198"/>
      <c r="J21" s="199"/>
      <c r="K21" s="35" t="str">
        <f ca="1">IF(M21="","",IFERROR(VLOOKUP($A21,【管】入力シート➁!$A:$R,COLUMN(【管】入力シート➁!$C$7),0),""))</f>
        <v/>
      </c>
      <c r="L21" s="36" t="str">
        <f ca="1">IF(OR(N21="",VLOOKUP(A21,【管】入力シート➁!$A:$R,COLUMN(【管】入力シート➁!D12),0)=0),"",VLOOKUP(A21,【管】入力シート➁!$A:$R,COLUMN(【管】入力シート➁!D12),0))</f>
        <v/>
      </c>
      <c r="M21" s="37" t="str">
        <f ca="1">IF(L21="","",VLOOKUP($A21,【管】入力シート➁!$A:$R,COLUMN(【管】入力シート➁!$E$7),0))</f>
        <v/>
      </c>
      <c r="N21" s="200" t="str">
        <f ca="1">IF(VLOOKUP($A21,【管】入力シート➁!$A:$R,COLUMN(【管】入力シート➁!F12),0)=0,"",IF(VLOOKUP($A21,【管】入力シート➁!$A:$R,COLUMN(【管】入力シート➁!F12),0)&lt;0,"("&amp;-VLOOKUP($A21,【管】入力シート➁!$A:$R,COLUMN(【管】入力シート➁!F12),0)&amp;VLOOKUP($A21,【管】入力シート➁!$A:$R,COLUMN(【管】入力シート➁!G12),0)&amp;")",VLOOKUP($A21,【管】入力シート➁!$A:$R,COLUMN(【管】入力シート➁!F12),0)))</f>
        <v>(5錠)</v>
      </c>
      <c r="O21" s="201"/>
      <c r="P21" s="201"/>
      <c r="Q21" s="41" t="str">
        <f ca="1">IF(OR(N21="",COUNT(N21)=0),"",VLOOKUP(A21,【管】入力シート➁!$A:$R,COLUMN(【管】入力シート➁!G12),0))</f>
        <v/>
      </c>
      <c r="R21" s="200" t="str">
        <f ca="1">IF(VLOOKUP($A21,【管】入力シート➁!$A:$R,COLUMN(【管】入力シート➁!H12),0)=0,"",IF(VLOOKUP($A21,【管】入力シート➁!$A:$R,COLUMN(【管】入力シート➁!H12),0)&lt;0,"("&amp;-VLOOKUP($A21,【管】入力シート➁!$A:$R,COLUMN(【管】入力シート➁!H12),0)&amp;VLOOKUP($A21,【管】入力シート➁!$A:$R,COLUMN(【管】入力シート➁!I12),0)&amp;")",VLOOKUP($A21,【管】入力シート➁!$A:$R,COLUMN(【管】入力シート➁!H12),0)))</f>
        <v>(54錠)</v>
      </c>
      <c r="S21" s="201"/>
      <c r="T21" s="201"/>
      <c r="U21" s="41" t="str">
        <f ca="1">IF(OR(R21="",COUNT(R21)=0),"",VLOOKUP($A21,【管】入力シート➁!$A:$R,COLUMN(【管】入力シート➁!G12),0))</f>
        <v/>
      </c>
      <c r="V21" s="200" t="str">
        <f ca="1">IF(VLOOKUP($A21,【管】入力シート➁!$A:$R,COLUMN(【管】入力シート➁!J12),0)=0,"",IF(VLOOKUP($A21,【管】入力シート➁!$A:$R,COLUMN(【管】入力シート➁!J12),0)&lt;0,"("&amp;-VLOOKUP($A21,【管】入力シート➁!$A:$R,COLUMN(【管】入力シート➁!J12),0)&amp;VLOOKUP($A21,【管】入力シート➁!$A:$R,COLUMN(【管】入力シート➁!K12),0)&amp;")",VLOOKUP($A21,【管】入力シート➁!$A:$R,COLUMN(【管】入力シート➁!J12),0)))</f>
        <v/>
      </c>
      <c r="W21" s="201"/>
      <c r="X21" s="201"/>
      <c r="Y21" s="41" t="str">
        <f ca="1">IF(OR(V21="",COUNT(V21)=0),"",VLOOKUP($A21,【管】入力シート➁!$A:$R,COLUMN(【管】入力シート➁!G12),0))</f>
        <v/>
      </c>
      <c r="Z21" s="200" t="str">
        <f ca="1">IF(VLOOKUP($A21,【管】入力シート➁!$A:$R,COLUMN(【管】入力シート➁!L12),0)=0,"",IF(VLOOKUP($A21,【管】入力シート➁!$A:$R,COLUMN(【管】入力シート➁!L12),0)&lt;0,"("&amp;-VLOOKUP($A21,【管】入力シート➁!$A:$R,COLUMN(【管】入力シート➁!L12),0)&amp;VLOOKUP($A21,【管】入力シート➁!$A:$R,COLUMN(【管】入力シート➁!M12),0)&amp;")",VLOOKUP($A21,【管】入力シート➁!$A:$R,COLUMN(【管】入力シート➁!L12),0)))</f>
        <v>(10錠)</v>
      </c>
      <c r="AA21" s="201"/>
      <c r="AB21" s="201"/>
      <c r="AC21" s="41" t="str">
        <f ca="1">IF(OR(Z21="",COUNT(Z21)=0),"",VLOOKUP($A21,【管】入力シート➁!$A:$R,COLUMN(【管】入力シート➁!G12),0))</f>
        <v/>
      </c>
      <c r="AD21" s="196" t="str">
        <f ca="1">IF(VLOOKUP(A21,【管】入力シート➁!$A:$R,COLUMN(【管】入力シート➁!R12),0)=0,"",VLOOKUP(A21,【管】入力シート➁!$A:$R,COLUMN(【管】入力シート➁!R12),0))</f>
        <v>再利用49錠 次年度繰越10錠</v>
      </c>
      <c r="AE21" s="196"/>
      <c r="AF21" s="196"/>
      <c r="AG21" s="196"/>
      <c r="AH21" s="196"/>
      <c r="AI21" s="196"/>
      <c r="AJ21" s="196"/>
      <c r="AK21" s="196"/>
      <c r="AL21" s="196"/>
    </row>
    <row r="22" spans="1:38" ht="44.15" customHeight="1">
      <c r="A22" s="17">
        <f t="shared" ca="1" si="0"/>
        <v>7</v>
      </c>
      <c r="B22" s="197" t="str">
        <f ca="1">IF(AND(VLOOKUP(A22,【管】入力シート➁!$A:$B,COLUMN(【管】入力シート➁!$B$5),0)=0,AD22=""),"",IF(AND(VLOOKUP(A22,【管】入力シート➁!$A:$B,COLUMN(【管】入力シート➁!$B$5),0)=0,AD22&lt;&gt;""),IFERROR(IF(AND(OFFSET(B22,-2,0,1,1)=$B$14,OFFSET(B22,-19,0,1,1)="　　　　　　　〃"),OFFSET(B22,-20,0,1,1),IF(AND(OFFSET(B22,-2,0,1,1)=$B$14,OFFSET(B22,-19,0,1,1)&lt;&gt;"　　　　　　　〃"),OFFSET(B22,-19,0,1,1),"　　　　　　　〃")),"　　　　　　　〃"),(VLOOKUP(A22,【管】入力シート➁!$A:$B,COLUMN(【管】入力シート➁!$B$5),0))))</f>
        <v/>
      </c>
      <c r="C22" s="198"/>
      <c r="D22" s="198"/>
      <c r="E22" s="198"/>
      <c r="F22" s="198"/>
      <c r="G22" s="198"/>
      <c r="H22" s="198"/>
      <c r="I22" s="198"/>
      <c r="J22" s="199"/>
      <c r="K22" s="35" t="str">
        <f ca="1">IF(M22="","",IFERROR(VLOOKUP($A22,【管】入力シート➁!$A:$R,COLUMN(【管】入力シート➁!$C$7),0),""))</f>
        <v/>
      </c>
      <c r="L22" s="36" t="str">
        <f ca="1">IF(OR(N22="",VLOOKUP(A22,【管】入力シート➁!$A:$R,COLUMN(【管】入力シート➁!D13),0)=0),"",VLOOKUP(A22,【管】入力シート➁!$A:$R,COLUMN(【管】入力シート➁!D13),0))</f>
        <v/>
      </c>
      <c r="M22" s="37" t="str">
        <f ca="1">IF(L22="","",VLOOKUP($A22,【管】入力シート➁!$A:$R,COLUMN(【管】入力シート➁!$E$7),0))</f>
        <v/>
      </c>
      <c r="N22" s="200" t="str">
        <f ca="1">IF(VLOOKUP($A22,【管】入力シート➁!$A:$R,COLUMN(【管】入力シート➁!F13),0)=0,"",IF(VLOOKUP($A22,【管】入力シート➁!$A:$R,COLUMN(【管】入力シート➁!F13),0)&lt;0,"("&amp;-VLOOKUP($A22,【管】入力シート➁!$A:$R,COLUMN(【管】入力シート➁!F13),0)&amp;VLOOKUP($A22,【管】入力シート➁!$A:$R,COLUMN(【管】入力シート➁!G13),0)&amp;")",VLOOKUP($A22,【管】入力シート➁!$A:$R,COLUMN(【管】入力シート➁!F13),0)))</f>
        <v/>
      </c>
      <c r="O22" s="201"/>
      <c r="P22" s="201"/>
      <c r="Q22" s="41" t="str">
        <f ca="1">IF(OR(N22="",COUNT(N22)=0),"",VLOOKUP(A22,【管】入力シート➁!$A:$R,COLUMN(【管】入力シート➁!G13),0))</f>
        <v/>
      </c>
      <c r="R22" s="200" t="str">
        <f ca="1">IF(VLOOKUP($A22,【管】入力シート➁!$A:$R,COLUMN(【管】入力シート➁!H13),0)=0,"",IF(VLOOKUP($A22,【管】入力シート➁!$A:$R,COLUMN(【管】入力シート➁!H13),0)&lt;0,"("&amp;-VLOOKUP($A22,【管】入力シート➁!$A:$R,COLUMN(【管】入力シート➁!H13),0)&amp;VLOOKUP($A22,【管】入力シート➁!$A:$R,COLUMN(【管】入力シート➁!I13),0)&amp;")",VLOOKUP($A22,【管】入力シート➁!$A:$R,COLUMN(【管】入力シート➁!H13),0)))</f>
        <v/>
      </c>
      <c r="S22" s="201"/>
      <c r="T22" s="201"/>
      <c r="U22" s="41" t="str">
        <f ca="1">IF(OR(R22="",COUNT(R22)=0),"",VLOOKUP($A22,【管】入力シート➁!$A:$R,COLUMN(【管】入力シート➁!G13),0))</f>
        <v/>
      </c>
      <c r="V22" s="200" t="str">
        <f ca="1">IF(VLOOKUP($A22,【管】入力シート➁!$A:$R,COLUMN(【管】入力シート➁!J13),0)=0,"",IF(VLOOKUP($A22,【管】入力シート➁!$A:$R,COLUMN(【管】入力シート➁!J13),0)&lt;0,"("&amp;-VLOOKUP($A22,【管】入力シート➁!$A:$R,COLUMN(【管】入力シート➁!J13),0)&amp;VLOOKUP($A22,【管】入力シート➁!$A:$R,COLUMN(【管】入力シート➁!K13),0)&amp;")",VLOOKUP($A22,【管】入力シート➁!$A:$R,COLUMN(【管】入力シート➁!J13),0)))</f>
        <v/>
      </c>
      <c r="W22" s="201"/>
      <c r="X22" s="201"/>
      <c r="Y22" s="41" t="str">
        <f ca="1">IF(OR(V22="",COUNT(V22)=0),"",VLOOKUP($A22,【管】入力シート➁!$A:$R,COLUMN(【管】入力シート➁!G13),0))</f>
        <v/>
      </c>
      <c r="Z22" s="200" t="str">
        <f ca="1">IF(VLOOKUP($A22,【管】入力シート➁!$A:$R,COLUMN(【管】入力シート➁!L13),0)=0,"",IF(VLOOKUP($A22,【管】入力シート➁!$A:$R,COLUMN(【管】入力シート➁!L13),0)&lt;0,"("&amp;-VLOOKUP($A22,【管】入力シート➁!$A:$R,COLUMN(【管】入力シート➁!L13),0)&amp;VLOOKUP($A22,【管】入力シート➁!$A:$R,COLUMN(【管】入力シート➁!M13),0)&amp;")",VLOOKUP($A22,【管】入力シート➁!$A:$R,COLUMN(【管】入力シート➁!L13),0)))</f>
        <v/>
      </c>
      <c r="AA22" s="201"/>
      <c r="AB22" s="201"/>
      <c r="AC22" s="41" t="str">
        <f ca="1">IF(OR(Z22="",COUNT(Z22)=0),"",VLOOKUP($A22,【管】入力シート➁!$A:$R,COLUMN(【管】入力シート➁!G13),0))</f>
        <v/>
      </c>
      <c r="AD22" s="196" t="str">
        <f ca="1">IF(VLOOKUP(A22,【管】入力シート➁!$A:$R,COLUMN(【管】入力シート➁!R13),0)=0,"",VLOOKUP(A22,【管】入力シート➁!$A:$R,COLUMN(【管】入力シート➁!R13),0))</f>
        <v/>
      </c>
      <c r="AE22" s="196"/>
      <c r="AF22" s="196"/>
      <c r="AG22" s="196"/>
      <c r="AH22" s="196"/>
      <c r="AI22" s="196"/>
      <c r="AJ22" s="196"/>
      <c r="AK22" s="196"/>
      <c r="AL22" s="196"/>
    </row>
    <row r="23" spans="1:38" ht="44.15" customHeight="1">
      <c r="A23" s="17">
        <f t="shared" ca="1" si="0"/>
        <v>8</v>
      </c>
      <c r="B23" s="197" t="str">
        <f ca="1">IF(AND(VLOOKUP(A23,【管】入力シート➁!$A:$B,COLUMN(【管】入力シート➁!$B$5),0)=0,AD23=""),"",IF(AND(VLOOKUP(A23,【管】入力シート➁!$A:$B,COLUMN(【管】入力シート➁!$B$5),0)=0,AD23&lt;&gt;""),IFERROR(IF(AND(OFFSET(B23,-2,0,1,1)=$B$14,OFFSET(B23,-19,0,1,1)="　　　　　　　〃"),OFFSET(B23,-20,0,1,1),IF(AND(OFFSET(B23,-2,0,1,1)=$B$14,OFFSET(B23,-19,0,1,1)&lt;&gt;"　　　　　　　〃"),OFFSET(B23,-19,0,1,1),"　　　　　　　〃")),"　　　　　　　〃"),(VLOOKUP(A23,【管】入力シート➁!$A:$B,COLUMN(【管】入力シート➁!$B$5),0))))</f>
        <v/>
      </c>
      <c r="C23" s="198"/>
      <c r="D23" s="198"/>
      <c r="E23" s="198"/>
      <c r="F23" s="198"/>
      <c r="G23" s="198"/>
      <c r="H23" s="198"/>
      <c r="I23" s="198"/>
      <c r="J23" s="199"/>
      <c r="K23" s="35" t="str">
        <f ca="1">IF(M23="","",IFERROR(VLOOKUP($A23,【管】入力シート➁!$A:$R,COLUMN(【管】入力シート➁!$C$7),0),""))</f>
        <v/>
      </c>
      <c r="L23" s="36" t="str">
        <f ca="1">IF(OR(N23="",VLOOKUP(A23,【管】入力シート➁!$A:$R,COLUMN(【管】入力シート➁!D14),0)=0),"",VLOOKUP(A23,【管】入力シート➁!$A:$R,COLUMN(【管】入力シート➁!D14),0))</f>
        <v/>
      </c>
      <c r="M23" s="37" t="str">
        <f ca="1">IF(L23="","",VLOOKUP($A23,【管】入力シート➁!$A:$R,COLUMN(【管】入力シート➁!$E$7),0))</f>
        <v/>
      </c>
      <c r="N23" s="200" t="str">
        <f ca="1">IF(VLOOKUP($A23,【管】入力シート➁!$A:$R,COLUMN(【管】入力シート➁!F14),0)=0,"",IF(VLOOKUP($A23,【管】入力シート➁!$A:$R,COLUMN(【管】入力シート➁!F14),0)&lt;0,"("&amp;-VLOOKUP($A23,【管】入力シート➁!$A:$R,COLUMN(【管】入力シート➁!F14),0)&amp;VLOOKUP($A23,【管】入力シート➁!$A:$R,COLUMN(【管】入力シート➁!G14),0)&amp;")",VLOOKUP($A23,【管】入力シート➁!$A:$R,COLUMN(【管】入力シート➁!F14),0)))</f>
        <v/>
      </c>
      <c r="O23" s="201"/>
      <c r="P23" s="201"/>
      <c r="Q23" s="41" t="str">
        <f ca="1">IF(OR(N23="",COUNT(N23)=0),"",VLOOKUP(A23,【管】入力シート➁!$A:$R,COLUMN(【管】入力シート➁!G14),0))</f>
        <v/>
      </c>
      <c r="R23" s="200" t="str">
        <f ca="1">IF(VLOOKUP($A23,【管】入力シート➁!$A:$R,COLUMN(【管】入力シート➁!H14),0)=0,"",IF(VLOOKUP($A23,【管】入力シート➁!$A:$R,COLUMN(【管】入力シート➁!H14),0)&lt;0,"("&amp;-VLOOKUP($A23,【管】入力シート➁!$A:$R,COLUMN(【管】入力シート➁!H14),0)&amp;VLOOKUP($A23,【管】入力シート➁!$A:$R,COLUMN(【管】入力シート➁!I14),0)&amp;")",VLOOKUP($A23,【管】入力シート➁!$A:$R,COLUMN(【管】入力シート➁!H14),0)))</f>
        <v/>
      </c>
      <c r="S23" s="201"/>
      <c r="T23" s="201"/>
      <c r="U23" s="41" t="str">
        <f ca="1">IF(OR(R23="",COUNT(R23)=0),"",VLOOKUP($A23,【管】入力シート➁!$A:$R,COLUMN(【管】入力シート➁!G14),0))</f>
        <v/>
      </c>
      <c r="V23" s="200" t="str">
        <f ca="1">IF(VLOOKUP($A23,【管】入力シート➁!$A:$R,COLUMN(【管】入力シート➁!J14),0)=0,"",IF(VLOOKUP($A23,【管】入力シート➁!$A:$R,COLUMN(【管】入力シート➁!J14),0)&lt;0,"("&amp;-VLOOKUP($A23,【管】入力シート➁!$A:$R,COLUMN(【管】入力シート➁!J14),0)&amp;VLOOKUP($A23,【管】入力シート➁!$A:$R,COLUMN(【管】入力シート➁!K14),0)&amp;")",VLOOKUP($A23,【管】入力シート➁!$A:$R,COLUMN(【管】入力シート➁!J14),0)))</f>
        <v/>
      </c>
      <c r="W23" s="201"/>
      <c r="X23" s="201"/>
      <c r="Y23" s="41" t="str">
        <f ca="1">IF(OR(V23="",COUNT(V23)=0),"",VLOOKUP($A23,【管】入力シート➁!$A:$R,COLUMN(【管】入力シート➁!G14),0))</f>
        <v/>
      </c>
      <c r="Z23" s="200" t="str">
        <f ca="1">IF(VLOOKUP($A23,【管】入力シート➁!$A:$R,COLUMN(【管】入力シート➁!L14),0)=0,"",IF(VLOOKUP($A23,【管】入力シート➁!$A:$R,COLUMN(【管】入力シート➁!L14),0)&lt;0,"("&amp;-VLOOKUP($A23,【管】入力シート➁!$A:$R,COLUMN(【管】入力シート➁!L14),0)&amp;VLOOKUP($A23,【管】入力シート➁!$A:$R,COLUMN(【管】入力シート➁!M14),0)&amp;")",VLOOKUP($A23,【管】入力シート➁!$A:$R,COLUMN(【管】入力シート➁!L14),0)))</f>
        <v/>
      </c>
      <c r="AA23" s="201"/>
      <c r="AB23" s="201"/>
      <c r="AC23" s="41" t="str">
        <f ca="1">IF(OR(Z23="",COUNT(Z23)=0),"",VLOOKUP($A23,【管】入力シート➁!$A:$R,COLUMN(【管】入力シート➁!G14),0))</f>
        <v/>
      </c>
      <c r="AD23" s="196" t="str">
        <f ca="1">IF(VLOOKUP(A23,【管】入力シート➁!$A:$R,COLUMN(【管】入力シート➁!R14),0)=0,"",VLOOKUP(A23,【管】入力シート➁!$A:$R,COLUMN(【管】入力シート➁!R14),0))</f>
        <v/>
      </c>
      <c r="AE23" s="196"/>
      <c r="AF23" s="196"/>
      <c r="AG23" s="196"/>
      <c r="AH23" s="196"/>
      <c r="AI23" s="196"/>
      <c r="AJ23" s="196"/>
      <c r="AK23" s="196"/>
      <c r="AL23" s="196"/>
    </row>
    <row r="24" spans="1:38" ht="44.15" customHeight="1">
      <c r="A24" s="17">
        <f t="shared" ca="1" si="0"/>
        <v>9</v>
      </c>
      <c r="B24" s="197" t="str">
        <f ca="1">IF(AND(VLOOKUP(A24,【管】入力シート➁!$A:$B,COLUMN(【管】入力シート➁!$B$5),0)=0,AD24=""),"",IF(AND(VLOOKUP(A24,【管】入力シート➁!$A:$B,COLUMN(【管】入力シート➁!$B$5),0)=0,AD24&lt;&gt;""),IFERROR(IF(AND(OFFSET(B24,-2,0,1,1)=$B$14,OFFSET(B24,-19,0,1,1)="　　　　　　　〃"),OFFSET(B24,-20,0,1,1),IF(AND(OFFSET(B24,-2,0,1,1)=$B$14,OFFSET(B24,-19,0,1,1)&lt;&gt;"　　　　　　　〃"),OFFSET(B24,-19,0,1,1),"　　　　　　　〃")),"　　　　　　　〃"),(VLOOKUP(A24,【管】入力シート➁!$A:$B,COLUMN(【管】入力シート➁!$B$5),0))))</f>
        <v/>
      </c>
      <c r="C24" s="198"/>
      <c r="D24" s="198"/>
      <c r="E24" s="198"/>
      <c r="F24" s="198"/>
      <c r="G24" s="198"/>
      <c r="H24" s="198"/>
      <c r="I24" s="198"/>
      <c r="J24" s="199"/>
      <c r="K24" s="35" t="str">
        <f ca="1">IF(M24="","",IFERROR(VLOOKUP($A24,【管】入力シート➁!$A:$R,COLUMN(【管】入力シート➁!$C$7),0),""))</f>
        <v/>
      </c>
      <c r="L24" s="36" t="str">
        <f ca="1">IF(OR(N24="",VLOOKUP(A24,【管】入力シート➁!$A:$R,COLUMN(【管】入力シート➁!D15),0)=0),"",VLOOKUP(A24,【管】入力シート➁!$A:$R,COLUMN(【管】入力シート➁!D15),0))</f>
        <v/>
      </c>
      <c r="M24" s="37" t="str">
        <f ca="1">IF(L24="","",VLOOKUP($A24,【管】入力シート➁!$A:$R,COLUMN(【管】入力シート➁!$E$7),0))</f>
        <v/>
      </c>
      <c r="N24" s="200" t="str">
        <f ca="1">IF(VLOOKUP($A24,【管】入力シート➁!$A:$R,COLUMN(【管】入力シート➁!F15),0)=0,"",IF(VLOOKUP($A24,【管】入力シート➁!$A:$R,COLUMN(【管】入力シート➁!F15),0)&lt;0,"("&amp;-VLOOKUP($A24,【管】入力シート➁!$A:$R,COLUMN(【管】入力シート➁!F15),0)&amp;VLOOKUP($A24,【管】入力シート➁!$A:$R,COLUMN(【管】入力シート➁!G15),0)&amp;")",VLOOKUP($A24,【管】入力シート➁!$A:$R,COLUMN(【管】入力シート➁!F15),0)))</f>
        <v/>
      </c>
      <c r="O24" s="201"/>
      <c r="P24" s="201"/>
      <c r="Q24" s="41" t="str">
        <f ca="1">IF(OR(N24="",COUNT(N24)=0),"",VLOOKUP(A24,【管】入力シート➁!$A:$R,COLUMN(【管】入力シート➁!G15),0))</f>
        <v/>
      </c>
      <c r="R24" s="200" t="str">
        <f ca="1">IF(VLOOKUP($A24,【管】入力シート➁!$A:$R,COLUMN(【管】入力シート➁!H15),0)=0,"",IF(VLOOKUP($A24,【管】入力シート➁!$A:$R,COLUMN(【管】入力シート➁!H15),0)&lt;0,"("&amp;-VLOOKUP($A24,【管】入力シート➁!$A:$R,COLUMN(【管】入力シート➁!H15),0)&amp;VLOOKUP($A24,【管】入力シート➁!$A:$R,COLUMN(【管】入力シート➁!I15),0)&amp;")",VLOOKUP($A24,【管】入力シート➁!$A:$R,COLUMN(【管】入力シート➁!H15),0)))</f>
        <v/>
      </c>
      <c r="S24" s="201"/>
      <c r="T24" s="201"/>
      <c r="U24" s="41" t="str">
        <f ca="1">IF(OR(R24="",COUNT(R24)=0),"",VLOOKUP($A24,【管】入力シート➁!$A:$R,COLUMN(【管】入力シート➁!G15),0))</f>
        <v/>
      </c>
      <c r="V24" s="200" t="str">
        <f ca="1">IF(VLOOKUP($A24,【管】入力シート➁!$A:$R,COLUMN(【管】入力シート➁!J15),0)=0,"",IF(VLOOKUP($A24,【管】入力シート➁!$A:$R,COLUMN(【管】入力シート➁!J15),0)&lt;0,"("&amp;-VLOOKUP($A24,【管】入力シート➁!$A:$R,COLUMN(【管】入力シート➁!J15),0)&amp;VLOOKUP($A24,【管】入力シート➁!$A:$R,COLUMN(【管】入力シート➁!K15),0)&amp;")",VLOOKUP($A24,【管】入力シート➁!$A:$R,COLUMN(【管】入力シート➁!J15),0)))</f>
        <v/>
      </c>
      <c r="W24" s="201"/>
      <c r="X24" s="201"/>
      <c r="Y24" s="41" t="str">
        <f ca="1">IF(OR(V24="",COUNT(V24)=0),"",VLOOKUP($A24,【管】入力シート➁!$A:$R,COLUMN(【管】入力シート➁!G15),0))</f>
        <v/>
      </c>
      <c r="Z24" s="200" t="str">
        <f ca="1">IF(VLOOKUP($A24,【管】入力シート➁!$A:$R,COLUMN(【管】入力シート➁!L15),0)=0,"",IF(VLOOKUP($A24,【管】入力シート➁!$A:$R,COLUMN(【管】入力シート➁!L15),0)&lt;0,"("&amp;-VLOOKUP($A24,【管】入力シート➁!$A:$R,COLUMN(【管】入力シート➁!L15),0)&amp;VLOOKUP($A24,【管】入力シート➁!$A:$R,COLUMN(【管】入力シート➁!M15),0)&amp;")",VLOOKUP($A24,【管】入力シート➁!$A:$R,COLUMN(【管】入力シート➁!L15),0)))</f>
        <v/>
      </c>
      <c r="AA24" s="201"/>
      <c r="AB24" s="201"/>
      <c r="AC24" s="41" t="str">
        <f ca="1">IF(OR(Z24="",COUNT(Z24)=0),"",VLOOKUP($A24,【管】入力シート➁!$A:$R,COLUMN(【管】入力シート➁!G15),0))</f>
        <v/>
      </c>
      <c r="AD24" s="196" t="str">
        <f ca="1">IF(VLOOKUP(A24,【管】入力シート➁!$A:$R,COLUMN(【管】入力シート➁!R15),0)=0,"",VLOOKUP(A24,【管】入力シート➁!$A:$R,COLUMN(【管】入力シート➁!R15),0))</f>
        <v/>
      </c>
      <c r="AE24" s="196"/>
      <c r="AF24" s="196"/>
      <c r="AG24" s="196"/>
      <c r="AH24" s="196"/>
      <c r="AI24" s="196"/>
      <c r="AJ24" s="196"/>
      <c r="AK24" s="196"/>
      <c r="AL24" s="196"/>
    </row>
    <row r="25" spans="1:38" ht="18.75" customHeight="1">
      <c r="B25" s="202" t="s">
        <v>95</v>
      </c>
      <c r="C25" s="202"/>
      <c r="D25" s="17" t="s">
        <v>96</v>
      </c>
    </row>
    <row r="26" spans="1:38" ht="18.75" customHeight="1">
      <c r="D26" s="17" t="s">
        <v>97</v>
      </c>
    </row>
    <row r="27" spans="1:38" ht="18.75" customHeight="1">
      <c r="D27" s="17" t="s">
        <v>98</v>
      </c>
    </row>
    <row r="28" spans="1:38" ht="18.75" customHeight="1">
      <c r="D28" s="17" t="s">
        <v>99</v>
      </c>
    </row>
    <row r="29" spans="1:38" ht="21" customHeight="1">
      <c r="B29" s="20" t="s">
        <v>92</v>
      </c>
    </row>
    <row r="30" spans="1:38" ht="10.5" customHeight="1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8"/>
      <c r="M30" s="29"/>
      <c r="N30" s="22"/>
      <c r="O30" s="22"/>
      <c r="P30" s="22"/>
      <c r="Q30" s="29"/>
      <c r="R30" s="38"/>
      <c r="S30" s="38"/>
      <c r="T30" s="38"/>
      <c r="U30" s="39"/>
      <c r="V30" s="22"/>
      <c r="W30" s="22"/>
      <c r="X30" s="22"/>
      <c r="Y30" s="29"/>
      <c r="Z30" s="22"/>
      <c r="AA30" s="22"/>
      <c r="AB30" s="22"/>
      <c r="AC30" s="29"/>
      <c r="AD30" s="22"/>
      <c r="AE30" s="38"/>
      <c r="AF30" s="38"/>
      <c r="AG30" s="38"/>
      <c r="AH30" s="38"/>
      <c r="AI30" s="38"/>
      <c r="AJ30" s="38"/>
      <c r="AK30" s="38"/>
      <c r="AL30" s="44">
        <v>1</v>
      </c>
    </row>
    <row r="31" spans="1:38" ht="25.5" customHeight="1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30"/>
      <c r="M31" s="31"/>
      <c r="N31" s="24"/>
      <c r="O31" s="24"/>
      <c r="P31" s="24"/>
      <c r="Q31" s="31"/>
      <c r="R31" s="188" t="s">
        <v>837</v>
      </c>
      <c r="S31" s="188"/>
      <c r="T31" s="188"/>
      <c r="U31" s="188"/>
      <c r="V31" s="188"/>
      <c r="X31" s="24"/>
      <c r="Y31" s="31"/>
      <c r="Z31" s="24"/>
      <c r="AA31" s="24"/>
      <c r="AB31" s="24"/>
      <c r="AC31" s="31"/>
      <c r="AD31" s="24"/>
      <c r="AE31" s="26"/>
      <c r="AF31" s="26"/>
      <c r="AG31" s="26"/>
      <c r="AH31" s="26"/>
      <c r="AI31" s="26"/>
      <c r="AJ31" s="26"/>
      <c r="AK31" s="26"/>
      <c r="AL31" s="45"/>
    </row>
    <row r="32" spans="1:38" ht="18" customHeight="1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30"/>
      <c r="M32" s="31"/>
      <c r="N32" s="24"/>
      <c r="O32" s="24"/>
      <c r="P32" s="24"/>
      <c r="Q32" s="31"/>
      <c r="R32" s="206" t="s">
        <v>838</v>
      </c>
      <c r="S32" s="206"/>
      <c r="T32" s="208" t="str">
        <f>【施】入力シート①!D4</f>
        <v>◯</v>
      </c>
      <c r="U32" s="208"/>
      <c r="V32" s="206" t="s">
        <v>839</v>
      </c>
      <c r="X32" s="24"/>
      <c r="Y32" s="31"/>
      <c r="Z32" s="24"/>
      <c r="AA32" s="24"/>
      <c r="AB32" s="24"/>
      <c r="AC32" s="193" t="str">
        <f>【施】入力シート①!$C$5</f>
        <v>令和◯年◯月◯日</v>
      </c>
      <c r="AD32" s="193"/>
      <c r="AE32" s="193"/>
      <c r="AF32" s="193"/>
      <c r="AG32" s="193"/>
      <c r="AH32" s="193"/>
      <c r="AI32" s="193"/>
      <c r="AJ32" s="193"/>
      <c r="AK32" s="193"/>
      <c r="AL32" s="45"/>
    </row>
    <row r="33" spans="1:38" ht="18" customHeight="1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32"/>
      <c r="M33" s="33"/>
      <c r="N33" s="26"/>
      <c r="O33" s="26"/>
      <c r="P33" s="26"/>
      <c r="Q33" s="33"/>
      <c r="R33" s="206"/>
      <c r="S33" s="206"/>
      <c r="T33" s="208"/>
      <c r="U33" s="208"/>
      <c r="V33" s="206"/>
      <c r="W33" s="26"/>
      <c r="X33" s="26"/>
      <c r="Y33" s="33"/>
      <c r="Z33" s="26"/>
      <c r="AA33" s="26"/>
      <c r="AB33" s="26"/>
      <c r="AC33" s="33"/>
      <c r="AD33" s="26"/>
      <c r="AE33" s="189"/>
      <c r="AF33" s="189"/>
      <c r="AG33" s="189"/>
      <c r="AH33" s="189"/>
      <c r="AI33" s="189"/>
      <c r="AJ33" s="189"/>
      <c r="AK33" s="189"/>
      <c r="AL33" s="45"/>
    </row>
    <row r="34" spans="1:38" ht="20.25" customHeight="1">
      <c r="B34" s="25"/>
      <c r="C34" s="190" t="s">
        <v>93</v>
      </c>
      <c r="D34" s="190"/>
      <c r="E34" s="190"/>
      <c r="F34" s="190"/>
      <c r="G34" s="190"/>
      <c r="H34" s="190"/>
      <c r="I34" s="190"/>
      <c r="J34" s="190"/>
      <c r="K34" s="190"/>
      <c r="L34" s="190"/>
      <c r="M34" s="33"/>
      <c r="N34" s="26"/>
      <c r="O34" s="26"/>
      <c r="P34" s="26"/>
      <c r="Q34" s="33"/>
      <c r="U34" s="33"/>
      <c r="V34" s="26"/>
      <c r="W34" s="26"/>
      <c r="X34" s="26"/>
      <c r="Y34" s="33"/>
      <c r="Z34" s="26"/>
      <c r="AA34" s="26"/>
      <c r="AB34" s="26"/>
      <c r="AC34" s="33"/>
      <c r="AD34" s="26"/>
      <c r="AE34" s="26"/>
      <c r="AF34" s="26"/>
      <c r="AG34" s="26"/>
      <c r="AH34" s="26"/>
      <c r="AI34" s="26"/>
      <c r="AJ34" s="26"/>
      <c r="AK34" s="26"/>
      <c r="AL34" s="45"/>
    </row>
    <row r="35" spans="1:38" ht="20.25" customHeight="1"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32"/>
      <c r="M35" s="33"/>
      <c r="N35" s="26"/>
      <c r="O35" s="26"/>
      <c r="P35" s="26"/>
      <c r="Q35" s="33"/>
      <c r="R35" s="26"/>
      <c r="S35" s="26"/>
      <c r="T35" s="26"/>
      <c r="U35" s="33"/>
      <c r="V35" s="26"/>
      <c r="W35" s="26"/>
      <c r="X35" s="26"/>
      <c r="Y35" s="203" t="s">
        <v>840</v>
      </c>
      <c r="Z35" s="203"/>
      <c r="AA35" s="203"/>
      <c r="AB35" s="203"/>
      <c r="AC35" s="211" t="str">
        <f>【施】入力シート①!C8</f>
        <v>松山市◯◯町◯◯番</v>
      </c>
      <c r="AD35" s="211"/>
      <c r="AE35" s="211"/>
      <c r="AF35" s="211"/>
      <c r="AG35" s="211"/>
      <c r="AH35" s="211"/>
      <c r="AI35" s="211"/>
      <c r="AJ35" s="211"/>
      <c r="AK35" s="211"/>
      <c r="AL35" s="45"/>
    </row>
    <row r="36" spans="1:38" ht="20.25" customHeight="1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32"/>
      <c r="M36" s="33"/>
      <c r="N36" s="26"/>
      <c r="O36" s="26"/>
      <c r="P36" s="26"/>
      <c r="Q36" s="33"/>
      <c r="R36" s="26"/>
      <c r="S36" s="26"/>
      <c r="T36" s="26"/>
      <c r="U36" s="33"/>
      <c r="V36" s="26"/>
      <c r="W36" s="26"/>
      <c r="X36" s="26"/>
      <c r="Y36" s="204"/>
      <c r="Z36" s="204"/>
      <c r="AA36" s="204"/>
      <c r="AB36" s="204"/>
      <c r="AC36" s="212" t="str">
        <f>【施】入力シート①!C9</f>
        <v>愛媛△△診療所</v>
      </c>
      <c r="AD36" s="212"/>
      <c r="AE36" s="212"/>
      <c r="AF36" s="212"/>
      <c r="AG36" s="212"/>
      <c r="AH36" s="212"/>
      <c r="AI36" s="212"/>
      <c r="AJ36" s="212"/>
      <c r="AK36" s="212"/>
      <c r="AL36" s="45"/>
    </row>
    <row r="37" spans="1:38" ht="6.75" customHeight="1"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32"/>
      <c r="M37" s="33"/>
      <c r="N37" s="26"/>
      <c r="O37" s="26"/>
      <c r="P37" s="26"/>
      <c r="Q37" s="33"/>
      <c r="R37" s="26"/>
      <c r="S37" s="26"/>
      <c r="T37" s="26"/>
      <c r="U37" s="33"/>
      <c r="V37" s="26"/>
      <c r="W37" s="26"/>
      <c r="X37" s="26"/>
      <c r="Y37" s="135"/>
      <c r="Z37" s="26"/>
      <c r="AA37" s="26"/>
      <c r="AB37" s="26"/>
      <c r="AC37" s="135"/>
      <c r="AD37" s="26"/>
      <c r="AE37" s="26"/>
      <c r="AF37" s="26"/>
      <c r="AG37" s="26"/>
      <c r="AH37" s="26"/>
      <c r="AI37" s="26"/>
      <c r="AJ37" s="26"/>
      <c r="AK37" s="26"/>
      <c r="AL37" s="45"/>
    </row>
    <row r="38" spans="1:38" ht="20.25" customHeight="1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32"/>
      <c r="M38" s="33"/>
      <c r="N38" s="26"/>
      <c r="O38" s="26"/>
      <c r="V38" s="26"/>
      <c r="W38" s="26"/>
      <c r="X38" s="26"/>
      <c r="Y38" s="205" t="s">
        <v>841</v>
      </c>
      <c r="Z38" s="205"/>
      <c r="AA38" s="205"/>
      <c r="AB38" s="205"/>
      <c r="AC38" s="209" t="str">
        <f>【施】入力シート①!C10</f>
        <v>愛媛　一郎</v>
      </c>
      <c r="AD38" s="209"/>
      <c r="AE38" s="209"/>
      <c r="AF38" s="209"/>
      <c r="AG38" s="209"/>
      <c r="AH38" s="209"/>
      <c r="AI38" s="209"/>
      <c r="AJ38" s="209"/>
      <c r="AK38" s="209"/>
      <c r="AL38" s="45"/>
    </row>
    <row r="39" spans="1:38" ht="20.25" customHeight="1">
      <c r="B39" s="25"/>
      <c r="D39" s="207" t="s">
        <v>16</v>
      </c>
      <c r="E39" s="40"/>
      <c r="F39" s="40"/>
      <c r="G39" s="223"/>
      <c r="H39" s="192" t="str">
        <f>【施】入力シート①!C6</f>
        <v>麻薬施用者</v>
      </c>
      <c r="I39" s="192"/>
      <c r="J39" s="192"/>
      <c r="K39" s="192"/>
      <c r="L39" s="34"/>
      <c r="M39" s="33"/>
      <c r="N39" s="26"/>
      <c r="R39" s="42" t="str">
        <f>【管】入力シート①!C$7</f>
        <v>◯◯</v>
      </c>
      <c r="S39" s="134" t="s">
        <v>21</v>
      </c>
      <c r="T39" s="192" t="str">
        <f>【管】入力シート①!E$7</f>
        <v>XXXX</v>
      </c>
      <c r="U39" s="192"/>
      <c r="V39" s="207" t="s">
        <v>842</v>
      </c>
      <c r="W39" s="26"/>
      <c r="X39" s="26"/>
      <c r="Y39" s="192"/>
      <c r="Z39" s="192"/>
      <c r="AA39" s="192"/>
      <c r="AB39" s="192"/>
      <c r="AC39" s="210"/>
      <c r="AD39" s="210"/>
      <c r="AE39" s="210"/>
      <c r="AF39" s="210"/>
      <c r="AG39" s="210"/>
      <c r="AH39" s="210"/>
      <c r="AI39" s="210"/>
      <c r="AJ39" s="210"/>
      <c r="AK39" s="210"/>
      <c r="AL39" s="45"/>
    </row>
    <row r="40" spans="1:38" ht="12.75" customHeight="1"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32"/>
      <c r="M40" s="33"/>
      <c r="N40" s="26"/>
      <c r="O40" s="26"/>
      <c r="P40" s="26"/>
      <c r="Q40" s="33"/>
      <c r="R40" s="26"/>
      <c r="S40" s="26"/>
      <c r="T40" s="26"/>
      <c r="U40" s="33"/>
      <c r="V40" s="26"/>
      <c r="W40" s="26"/>
      <c r="X40" s="26"/>
      <c r="Y40" s="33"/>
      <c r="Z40" s="26"/>
      <c r="AA40" s="26"/>
      <c r="AB40" s="26"/>
      <c r="AC40" s="33"/>
      <c r="AD40" s="26"/>
      <c r="AE40" s="26"/>
      <c r="AF40" s="26"/>
      <c r="AG40" s="26"/>
      <c r="AH40" s="26"/>
      <c r="AI40" s="26"/>
      <c r="AJ40" s="26"/>
      <c r="AK40" s="26"/>
      <c r="AL40" s="45"/>
    </row>
    <row r="41" spans="1:38" ht="19.5" customHeight="1">
      <c r="B41" s="194" t="s">
        <v>94</v>
      </c>
      <c r="C41" s="194"/>
      <c r="D41" s="194"/>
      <c r="E41" s="194"/>
      <c r="F41" s="194"/>
      <c r="G41" s="194"/>
      <c r="H41" s="194"/>
      <c r="I41" s="194"/>
      <c r="J41" s="194"/>
      <c r="K41" s="195" t="s">
        <v>47</v>
      </c>
      <c r="L41" s="213"/>
      <c r="M41" s="214"/>
      <c r="N41" s="217" t="s">
        <v>843</v>
      </c>
      <c r="O41" s="218"/>
      <c r="P41" s="218"/>
      <c r="Q41" s="219"/>
      <c r="R41" s="195" t="s">
        <v>844</v>
      </c>
      <c r="S41" s="213"/>
      <c r="T41" s="213"/>
      <c r="U41" s="214"/>
      <c r="V41" s="195" t="s">
        <v>845</v>
      </c>
      <c r="W41" s="213"/>
      <c r="X41" s="213"/>
      <c r="Y41" s="214"/>
      <c r="Z41" s="217" t="s">
        <v>846</v>
      </c>
      <c r="AA41" s="218"/>
      <c r="AB41" s="218"/>
      <c r="AC41" s="219"/>
      <c r="AD41" s="194" t="s">
        <v>56</v>
      </c>
      <c r="AE41" s="194"/>
      <c r="AF41" s="194"/>
      <c r="AG41" s="194"/>
      <c r="AH41" s="194"/>
      <c r="AI41" s="194"/>
      <c r="AJ41" s="194"/>
      <c r="AK41" s="194"/>
      <c r="AL41" s="194"/>
    </row>
    <row r="42" spans="1:38" ht="19.5" customHeight="1">
      <c r="B42" s="194"/>
      <c r="C42" s="194"/>
      <c r="D42" s="194"/>
      <c r="E42" s="194"/>
      <c r="F42" s="194"/>
      <c r="G42" s="194"/>
      <c r="H42" s="194"/>
      <c r="I42" s="194"/>
      <c r="J42" s="194"/>
      <c r="K42" s="215"/>
      <c r="L42" s="191"/>
      <c r="M42" s="216"/>
      <c r="N42" s="220"/>
      <c r="O42" s="221"/>
      <c r="P42" s="221"/>
      <c r="Q42" s="222"/>
      <c r="R42" s="215"/>
      <c r="S42" s="191"/>
      <c r="T42" s="191"/>
      <c r="U42" s="216"/>
      <c r="V42" s="215"/>
      <c r="W42" s="191"/>
      <c r="X42" s="191"/>
      <c r="Y42" s="216"/>
      <c r="Z42" s="220"/>
      <c r="AA42" s="221"/>
      <c r="AB42" s="221"/>
      <c r="AC42" s="222"/>
      <c r="AD42" s="194"/>
      <c r="AE42" s="194"/>
      <c r="AF42" s="194"/>
      <c r="AG42" s="194"/>
      <c r="AH42" s="194"/>
      <c r="AI42" s="194"/>
      <c r="AJ42" s="194"/>
      <c r="AK42" s="194"/>
      <c r="AL42" s="194"/>
    </row>
    <row r="43" spans="1:38" ht="44.15" customHeight="1">
      <c r="A43" s="17">
        <v>1</v>
      </c>
      <c r="B43" s="197" t="str">
        <f ca="1">IF(AND(VLOOKUP(A43,【施】入力シート➁!$A:$B,COLUMN(【施】入力シート➁!$B$5),0)=0,AD43=""),"",IF(AND(VLOOKUP(A43,【施】入力シート➁!$A:$B,COLUMN(【施】入力シート➁!$B$5),0)=0,AD43&lt;&gt;""),IFERROR(IF(AND(OFFSET(B16,-2,0,1,1)=$B$14,OFFSET(B16,-19,0,1,1)="　　　　　　　〃"),OFFSET(B16,-20,0,1,1),IF(AND(OFFSET(B16,-2,0,1,1)=$B$14,OFFSET(B16,-19,0,1,1)&lt;&gt;"　　　　　　　〃"),OFFSET(B16,-19,0,1,1),"　　　　　　　〃")),"　　　　　　　〃"),(VLOOKUP(A43,【施】入力シート➁!$A:$B,COLUMN(【施】入力シート➁!$B$5),0))))</f>
        <v>モルヒネ塩酸塩注射液10mg「シオノギ」</v>
      </c>
      <c r="C43" s="198"/>
      <c r="D43" s="198"/>
      <c r="E43" s="198"/>
      <c r="F43" s="198"/>
      <c r="G43" s="198"/>
      <c r="H43" s="198"/>
      <c r="I43" s="198"/>
      <c r="J43" s="199"/>
      <c r="K43" s="35" t="str">
        <f ca="1">IF(M43="","",IFERROR(VLOOKUP($A43,【施】入力シート➁!$A:$R,COLUMN(【施】入力シート➁!$C$7),0),""))</f>
        <v>1mL×</v>
      </c>
      <c r="L43" s="36">
        <f>IF(OR(N43="",VLOOKUP(A43,【施】入力シート➁!$A:$R,COLUMN(【施】入力シート➁!D34),0)=0),"",VLOOKUP(A43,【施】入力シート➁!$A:$R,COLUMN(【施】入力シート➁!D34),0))</f>
        <v>10</v>
      </c>
      <c r="M43" s="37" t="str">
        <f ca="1">IF(L43="","",VLOOKUP($A43,【施】入力シート➁!$A:$R,COLUMN(【施】入力シート➁!$E$7),0))</f>
        <v>A</v>
      </c>
      <c r="N43" s="200">
        <f>IF(VLOOKUP($A43,【施】入力シート➁!$A:$R,COLUMN(【管】入力シート➁!F34),0)=0,"",IF(VLOOKUP($A43,【施】入力シート➁!$A:$R,COLUMN(【施】入力シート➁!F34),0)&lt;0,"("&amp;-VLOOKUP($A43,【施】入力シート➁!$A:$R,COLUMN(【施】入力シート➁!F34),0)&amp;VLOOKUP($A43,【施】入力シート➁!$A:$R,COLUMN(【管】入力シート➁!G34),0)&amp;")",VLOOKUP($A43,【施】入力シート➁!$A:$R,COLUMN(【施】入力シート➁!F34),0)))</f>
        <v>21</v>
      </c>
      <c r="O43" s="201"/>
      <c r="P43" s="201"/>
      <c r="Q43" s="41" t="str">
        <f ca="1">IF(OR(N43="",COUNT(N43)=0),"",VLOOKUP($A43,【施】入力シート➁!$A:$R,COLUMN(【施】入力シート➁!G34),0))</f>
        <v>A</v>
      </c>
      <c r="R43" s="200">
        <f>IF(VLOOKUP($A43,【施】入力シート➁!$A:$R,COLUMN(【管】入力シート➁!H34),0)=0,"",IF(VLOOKUP($A43,【施】入力シート➁!$A:$R,COLUMN(【施】入力シート➁!H34),0)&lt;0,"("&amp;-VLOOKUP($A43,【施】入力シート➁!$A:$R,COLUMN(【施】入力シート➁!H34),0)&amp;VLOOKUP($A43,【施】入力シート➁!$A:$R,COLUMN(【施】入力シート➁!I34),0)&amp;")",VLOOKUP($A43,【施】入力シート➁!$A:$R,COLUMN(【施】入力シート➁!H34),0)))</f>
        <v>10</v>
      </c>
      <c r="S43" s="201"/>
      <c r="T43" s="201"/>
      <c r="U43" s="41" t="str">
        <f ca="1">IF(OR(R43="",COUNT(R43)=0),"",VLOOKUP($A43,【施】入力シート➁!$A:$R,COLUMN(【施】入力シート➁!G34),0))</f>
        <v>A</v>
      </c>
      <c r="V43" s="200">
        <f>IF(VLOOKUP($A43,【施】入力シート➁!$A:$R,COLUMN(【施】入力シート➁!J34),0)=0,"",IF(VLOOKUP($A43,【施】入力シート➁!$A:$R,COLUMN(【施】入力シート➁!J34),0)&lt;0,"("&amp;-VLOOKUP($A43,【管】入力シート➁!$A:$R,COLUMN(【管】入力シート➁!J34),0)&amp;VLOOKUP($A43,【管】入力シート➁!$A:$R,COLUMN(【施】入力シート➁!K34),0)&amp;")",VLOOKUP($A43,【施】入力シート➁!$A:$R,COLUMN(【施】入力シート➁!J34),0)))</f>
        <v>18</v>
      </c>
      <c r="W43" s="201"/>
      <c r="X43" s="201"/>
      <c r="Y43" s="41" t="str">
        <f ca="1">IF(OR(V43="",COUNT(V43)=0),"",VLOOKUP($A43,【施】入力シート➁!$A:$R,COLUMN(【施】入力シート➁!G34),0))</f>
        <v>A</v>
      </c>
      <c r="Z43" s="200">
        <f>IF(VLOOKUP($A43,【施】入力シート➁!$A:$R,COLUMN(【施】入力シート➁!L34),0)=0,"",IF(VLOOKUP($A43,【施】入力シート➁!$A:$R,COLUMN(【施】入力シート➁!L34),0)&lt;0,"("&amp;-VLOOKUP($A43,【施】入力シート➁!$A:$R,COLUMN(【施】入力シート➁!L34),0)&amp;VLOOKUP($A43,【施】入力シート➁!$A:$R,COLUMN(【施】入力シート➁!M34),0)&amp;")",VLOOKUP($A43,【施】入力シート➁!$A:$R,COLUMN(【施】入力シート➁!L34),0)))</f>
        <v>18</v>
      </c>
      <c r="AA43" s="201"/>
      <c r="AB43" s="201"/>
      <c r="AC43" s="41" t="str">
        <f ca="1">IF(OR(Z43="",COUNT(Z43)=0),"",VLOOKUP($A43,【施】入力シート➁!$A:$R,COLUMN(【施】入力シート➁!G34),0))</f>
        <v>A</v>
      </c>
      <c r="AD43" s="196" t="str">
        <f>IF(VLOOKUP(A43,【施】入力シート➁!$A:$R,COLUMN(【施】入力シート➁!R34),0)=0,"",VLOOKUP(A43,【施】入力シート➁!$A:$R,COLUMN(【施】入力シート➁!R34),0))</f>
        <v>R○.7.2（1A 事故） （R○.7.3 届出）</v>
      </c>
      <c r="AE43" s="196"/>
      <c r="AF43" s="196"/>
      <c r="AG43" s="196"/>
      <c r="AH43" s="196"/>
      <c r="AI43" s="196"/>
      <c r="AJ43" s="196"/>
      <c r="AK43" s="196"/>
      <c r="AL43" s="196"/>
    </row>
    <row r="44" spans="1:38" ht="44.15" customHeight="1">
      <c r="A44" s="17">
        <f t="shared" ref="A44:A51" ca="1" si="1">OFFSET(A44,-1,0,1,1)+1</f>
        <v>2</v>
      </c>
      <c r="B44" s="197" t="str">
        <f ca="1">IF(AND(VLOOKUP(A44,【施】入力シート➁!$A:$B,COLUMN(【施】入力シート➁!$B$5),0)=0,AD44=""),"",IF(AND(VLOOKUP(A44,【施】入力シート➁!$A:$B,COLUMN(【施】入力シート➁!$B$5),0)=0,AD44&lt;&gt;""),IFERROR(IF(AND(OFFSET(B17,-2,0,1,1)=$B$14,OFFSET(B17,-19,0,1,1)="　　　　　　　〃"),OFFSET(B17,-20,0,1,1),IF(AND(OFFSET(B17,-2,0,1,1)=$B$14,OFFSET(B17,-19,0,1,1)&lt;&gt;"　　　　　　　〃"),OFFSET(B17,-19,0,1,1),"　　　　　　　〃")),"　　　　　　　〃"),(VLOOKUP(A44,【施】入力シート➁!$A:$B,COLUMN(【施】入力シート➁!$B$5),0))))</f>
        <v>　　　　　　　〃</v>
      </c>
      <c r="C44" s="198"/>
      <c r="D44" s="198"/>
      <c r="E44" s="198"/>
      <c r="F44" s="198"/>
      <c r="G44" s="198"/>
      <c r="H44" s="198"/>
      <c r="I44" s="198"/>
      <c r="J44" s="199"/>
      <c r="K44" s="35" t="str">
        <f ca="1">IF(M44="","",IFERROR(VLOOKUP($A44,【施】入力シート➁!$A:$R,COLUMN(【施】入力シート➁!$C$7),0),""))</f>
        <v/>
      </c>
      <c r="L44" s="36" t="str">
        <f ca="1">IF(OR(N44="",VLOOKUP(A44,【施】入力シート➁!$A:$R,COLUMN(【施】入力シート➁!D35),0)=0),"",VLOOKUP(A44,【施】入力シート➁!$A:$R,COLUMN(【施】入力シート➁!D35),0))</f>
        <v/>
      </c>
      <c r="M44" s="37" t="str">
        <f ca="1">IF(L44="","",VLOOKUP($A44,【施】入力シート➁!$A:$R,COLUMN(【施】入力シート➁!$E$7),0))</f>
        <v/>
      </c>
      <c r="N44" s="200" t="str">
        <f ca="1">IF(VLOOKUP($A44,【施】入力シート➁!$A:$R,COLUMN(【管】入力シート➁!F35),0)=0,"",IF(VLOOKUP($A44,【施】入力シート➁!$A:$R,COLUMN(【施】入力シート➁!F35),0)&lt;0,"("&amp;-VLOOKUP($A44,【施】入力シート➁!$A:$R,COLUMN(【施】入力シート➁!F35),0)&amp;VLOOKUP($A44,【施】入力シート➁!$A:$R,COLUMN(【管】入力シート➁!G35),0)&amp;")",VLOOKUP($A44,【施】入力シート➁!$A:$R,COLUMN(【施】入力シート➁!F35),0)))</f>
        <v/>
      </c>
      <c r="O44" s="201"/>
      <c r="P44" s="201"/>
      <c r="Q44" s="41" t="str">
        <f ca="1">IF(OR(N44="",COUNT(N44)=0),"",VLOOKUP($A44,【施】入力シート➁!$A:$R,COLUMN(【施】入力シート➁!G35),0))</f>
        <v/>
      </c>
      <c r="R44" s="200">
        <f ca="1">IF(VLOOKUP($A44,【施】入力シート➁!$A:$R,COLUMN(【管】入力シート➁!H35),0)=0,"",IF(VLOOKUP($A44,【施】入力シート➁!$A:$R,COLUMN(【施】入力シート➁!H35),0)&lt;0,"("&amp;-VLOOKUP($A44,【施】入力シート➁!$A:$R,COLUMN(【施】入力シート➁!H35),0)&amp;VLOOKUP($A44,【施】入力シート➁!$A:$R,COLUMN(【施】入力シート➁!I35),0)&amp;")",VLOOKUP($A44,【施】入力シート➁!$A:$R,COLUMN(【施】入力シート➁!H35),0)))</f>
        <v>6</v>
      </c>
      <c r="S44" s="201"/>
      <c r="T44" s="201"/>
      <c r="U44" s="41" t="str">
        <f ca="1">IF(OR(R44="",COUNT(R44)=0),"",VLOOKUP($A44,【施】入力シート➁!$A:$R,COLUMN(【施】入力シート➁!G35),0))</f>
        <v>A</v>
      </c>
      <c r="V44" s="200" t="str">
        <f ca="1">IF(VLOOKUP($A44,【施】入力シート➁!$A:$R,COLUMN(【施】入力シート➁!J35),0)=0,"",IF(VLOOKUP($A44,【施】入力シート➁!$A:$R,COLUMN(【施】入力シート➁!J35),0)&lt;0,"("&amp;-VLOOKUP($A44,【管】入力シート➁!$A:$R,COLUMN(【管】入力シート➁!J35),0)&amp;VLOOKUP($A44,【管】入力シート➁!$A:$R,COLUMN(【施】入力シート➁!K35),0)&amp;")",VLOOKUP($A44,【施】入力シート➁!$A:$R,COLUMN(【施】入力シート➁!J35),0)))</f>
        <v/>
      </c>
      <c r="W44" s="201"/>
      <c r="X44" s="201"/>
      <c r="Y44" s="41" t="str">
        <f ca="1">IF(OR(V44="",COUNT(V44)=0),"",VLOOKUP($A44,【施】入力シート➁!$A:$R,COLUMN(【施】入力シート➁!G35),0))</f>
        <v/>
      </c>
      <c r="Z44" s="200" t="str">
        <f ca="1">IF(VLOOKUP($A44,【施】入力シート➁!$A:$R,COLUMN(【施】入力シート➁!L35),0)=0,"",IF(VLOOKUP($A44,【施】入力シート➁!$A:$R,COLUMN(【施】入力シート➁!L35),0)&lt;0,"("&amp;-VLOOKUP($A44,【施】入力シート➁!$A:$R,COLUMN(【施】入力シート➁!L35),0)&amp;VLOOKUP($A44,【施】入力シート➁!$A:$R,COLUMN(【施】入力シート➁!M35),0)&amp;")",VLOOKUP($A44,【施】入力シート➁!$A:$R,COLUMN(【施】入力シート➁!L35),0)))</f>
        <v/>
      </c>
      <c r="AA44" s="201"/>
      <c r="AB44" s="201"/>
      <c r="AC44" s="41" t="str">
        <f ca="1">IF(OR(Z44="",COUNT(Z44)=0),"",VLOOKUP($A44,【施】入力シート➁!$A:$R,COLUMN(【施】入力シート➁!G35),0))</f>
        <v/>
      </c>
      <c r="AD44" s="196" t="str">
        <f ca="1">IF(VLOOKUP(A44,【施】入力シート➁!$A:$R,COLUMN(【施】入力シート➁!R35),0)=0,"",VLOOKUP(A44,【施】入力シート➁!$A:$R,COLUMN(【施】入力シート➁!R35),0))</f>
        <v>R○.6.1 業務廃止に伴い〇〇医院から譲受</v>
      </c>
      <c r="AE44" s="196"/>
      <c r="AF44" s="196"/>
      <c r="AG44" s="196"/>
      <c r="AH44" s="196"/>
      <c r="AI44" s="196"/>
      <c r="AJ44" s="196"/>
      <c r="AK44" s="196"/>
      <c r="AL44" s="196"/>
    </row>
    <row r="45" spans="1:38" ht="44.15" customHeight="1">
      <c r="A45" s="17">
        <f t="shared" ca="1" si="1"/>
        <v>3</v>
      </c>
      <c r="B45" s="197" t="str">
        <f ca="1">IF(AND(VLOOKUP(A45,【施】入力シート➁!$A:$B,COLUMN(【施】入力シート➁!$B$5),0)=0,AD45=""),"",IF(AND(VLOOKUP(A45,【施】入力シート➁!$A:$B,COLUMN(【施】入力シート➁!$B$5),0)=0,AD45&lt;&gt;""),IFERROR(IF(AND(OFFSET(B18,-2,0,1,1)=$B$14,OFFSET(B18,-19,0,1,1)="　　　　　　　〃"),OFFSET(B18,-20,0,1,1),IF(AND(OFFSET(B18,-2,0,1,1)=$B$14,OFFSET(B18,-19,0,1,1)&lt;&gt;"　　　　　　　〃"),OFFSET(B18,-19,0,1,1),"　　　　　　　〃")),"　　　　　　　〃"),(VLOOKUP(A45,【施】入力シート➁!$A:$B,COLUMN(【施】入力シート➁!$B$5),0))))</f>
        <v>コデインリン酸塩水和物「タケダ」原末</v>
      </c>
      <c r="C45" s="198"/>
      <c r="D45" s="198"/>
      <c r="E45" s="198"/>
      <c r="F45" s="198"/>
      <c r="G45" s="198"/>
      <c r="H45" s="198"/>
      <c r="I45" s="198"/>
      <c r="J45" s="199"/>
      <c r="K45" s="35" t="str">
        <f ca="1">IF(M45="","",IFERROR(VLOOKUP($A45,【施】入力シート➁!$A:$R,COLUMN(【施】入力シート➁!$C$7),0),""))</f>
        <v/>
      </c>
      <c r="L45" s="36">
        <f ca="1">IF(OR(N45="",VLOOKUP(A45,【施】入力シート➁!$A:$R,COLUMN(【施】入力シート➁!D36),0)=0),"",VLOOKUP(A45,【施】入力シート➁!$A:$R,COLUMN(【施】入力シート➁!D36),0))</f>
        <v>25</v>
      </c>
      <c r="M45" s="37" t="str">
        <f ca="1">IF(L45="","",VLOOKUP($A45,【施】入力シート➁!$A:$R,COLUMN(【施】入力シート➁!$E$7),0))</f>
        <v>g</v>
      </c>
      <c r="N45" s="200">
        <f ca="1">IF(VLOOKUP($A45,【施】入力シート➁!$A:$R,COLUMN(【管】入力シート➁!F36),0)=0,"",IF(VLOOKUP($A45,【施】入力シート➁!$A:$R,COLUMN(【施】入力シート➁!F36),0)&lt;0,"("&amp;-VLOOKUP($A45,【施】入力シート➁!$A:$R,COLUMN(【施】入力シート➁!F36),0)&amp;VLOOKUP($A45,【施】入力シート➁!$A:$R,COLUMN(【管】入力シート➁!G36),0)&amp;")",VLOOKUP($A45,【施】入力シート➁!$A:$R,COLUMN(【施】入力シート➁!F36),0)))</f>
        <v>15</v>
      </c>
      <c r="O45" s="201"/>
      <c r="P45" s="201"/>
      <c r="Q45" s="41" t="str">
        <f ca="1">IF(OR(N45="",COUNT(N45)=0),"",VLOOKUP($A45,【施】入力シート➁!$A:$R,COLUMN(【施】入力シート➁!G36),0))</f>
        <v>g</v>
      </c>
      <c r="R45" s="200">
        <f ca="1">IF(VLOOKUP($A45,【施】入力シート➁!$A:$R,COLUMN(【管】入力シート➁!H36),0)=0,"",IF(VLOOKUP($A45,【施】入力シート➁!$A:$R,COLUMN(【施】入力シート➁!H36),0)&lt;0,"("&amp;-VLOOKUP($A45,【施】入力シート➁!$A:$R,COLUMN(【施】入力シート➁!H36),0)&amp;VLOOKUP($A45,【施】入力シート➁!$A:$R,COLUMN(【施】入力シート➁!I36),0)&amp;")",VLOOKUP($A45,【施】入力シート➁!$A:$R,COLUMN(【施】入力シート➁!H36),0)))</f>
        <v>25</v>
      </c>
      <c r="S45" s="201"/>
      <c r="T45" s="201"/>
      <c r="U45" s="41" t="str">
        <f ca="1">IF(OR(R45="",COUNT(R45)=0),"",VLOOKUP($A45,【施】入力シート➁!$A:$R,COLUMN(【施】入力シート➁!G36),0))</f>
        <v>g</v>
      </c>
      <c r="V45" s="200">
        <f ca="1">IF(VLOOKUP($A45,【施】入力シート➁!$A:$R,COLUMN(【施】入力シート➁!J36),0)=0,"",IF(VLOOKUP($A45,【施】入力シート➁!$A:$R,COLUMN(【施】入力シート➁!J36),0)&lt;0,"("&amp;-VLOOKUP($A45,【管】入力シート➁!$A:$R,COLUMN(【管】入力シート➁!J36),0)&amp;VLOOKUP($A45,【管】入力シート➁!$A:$R,COLUMN(【施】入力シート➁!K36),0)&amp;")",VLOOKUP($A45,【施】入力シート➁!$A:$R,COLUMN(【施】入力シート➁!J36),0)))</f>
        <v>20</v>
      </c>
      <c r="W45" s="201"/>
      <c r="X45" s="201"/>
      <c r="Y45" s="41" t="str">
        <f ca="1">IF(OR(V45="",COUNT(V45)=0),"",VLOOKUP($A45,【施】入力シート➁!$A:$R,COLUMN(【施】入力シート➁!G36),0))</f>
        <v>g</v>
      </c>
      <c r="Z45" s="200">
        <f ca="1">IF(VLOOKUP($A45,【施】入力シート➁!$A:$R,COLUMN(【施】入力シート➁!L36),0)=0,"",IF(VLOOKUP($A45,【施】入力シート➁!$A:$R,COLUMN(【施】入力シート➁!L36),0)&lt;0,"("&amp;-VLOOKUP($A45,【施】入力シート➁!$A:$R,COLUMN(【施】入力シート➁!L36),0)&amp;VLOOKUP($A45,【施】入力シート➁!$A:$R,COLUMN(【施】入力シート➁!M36),0)&amp;")",VLOOKUP($A45,【施】入力シート➁!$A:$R,COLUMN(【施】入力シート➁!L36),0)))</f>
        <v>5</v>
      </c>
      <c r="AA45" s="201"/>
      <c r="AB45" s="201"/>
      <c r="AC45" s="41" t="str">
        <f ca="1">IF(OR(Z45="",COUNT(Z45)=0),"",VLOOKUP($A45,【施】入力シート➁!$A:$R,COLUMN(【施】入力シート➁!G36),0))</f>
        <v>g</v>
      </c>
      <c r="AD45" s="196" t="str">
        <f ca="1">IF(VLOOKUP(A45,【施】入力シート➁!$A:$R,COLUMN(【施】入力シート➁!R36),0)=0,"",VLOOKUP(A45,【施】入力シート➁!$A:$R,COLUMN(【施】入力シート➁!R36),0))</f>
        <v>R○.3.1 廃棄 15ｇ</v>
      </c>
      <c r="AE45" s="196"/>
      <c r="AF45" s="196"/>
      <c r="AG45" s="196"/>
      <c r="AH45" s="196"/>
      <c r="AI45" s="196"/>
      <c r="AJ45" s="196"/>
      <c r="AK45" s="196"/>
      <c r="AL45" s="196"/>
    </row>
    <row r="46" spans="1:38" ht="44.15" customHeight="1">
      <c r="A46" s="17">
        <f t="shared" ca="1" si="1"/>
        <v>4</v>
      </c>
      <c r="B46" s="197" t="str">
        <f ca="1">IF(AND(VLOOKUP(A46,【施】入力シート➁!$A:$B,COLUMN(【施】入力シート➁!$B$5),0)=0,AD46=""),"",IF(AND(VLOOKUP(A46,【施】入力シート➁!$A:$B,COLUMN(【施】入力シート➁!$B$5),0)=0,AD46&lt;&gt;""),IFERROR(IF(AND(OFFSET(B19,-2,0,1,1)=$B$14,OFFSET(B19,-19,0,1,1)="　　　　　　　〃"),OFFSET(B19,-20,0,1,1),IF(AND(OFFSET(B19,-2,0,1,1)=$B$14,OFFSET(B19,-19,0,1,1)&lt;&gt;"　　　　　　　〃"),OFFSET(B19,-19,0,1,1),"　　　　　　　〃")),"　　　　　　　〃"),(VLOOKUP(A46,【施】入力シート➁!$A:$B,COLUMN(【施】入力シート➁!$B$5),0))))</f>
        <v>コデインリン酸塩　10倍散（自家製剤）</v>
      </c>
      <c r="C46" s="198"/>
      <c r="D46" s="198"/>
      <c r="E46" s="198"/>
      <c r="F46" s="198"/>
      <c r="G46" s="198"/>
      <c r="H46" s="198"/>
      <c r="I46" s="198"/>
      <c r="J46" s="199"/>
      <c r="K46" s="35" t="str">
        <f ca="1">IF(M46="","",IFERROR(VLOOKUP($A46,【施】入力シート➁!$A:$R,COLUMN(【施】入力シート➁!$C$7),0),""))</f>
        <v/>
      </c>
      <c r="L46" s="36" t="str">
        <f ca="1">IF(OR(N46="",VLOOKUP(A46,【施】入力シート➁!$A:$R,COLUMN(【施】入力シート➁!D37),0)=0),"",VLOOKUP(A46,【施】入力シート➁!$A:$R,COLUMN(【施】入力シート➁!D37),0))</f>
        <v/>
      </c>
      <c r="M46" s="37" t="str">
        <f ca="1">IF(L46="","",VLOOKUP($A46,【施】入力シート➁!$A:$R,COLUMN(【施】入力シート➁!$E$7),0))</f>
        <v/>
      </c>
      <c r="N46" s="200">
        <f ca="1">IF(VLOOKUP($A46,【施】入力シート➁!$A:$R,COLUMN(【管】入力シート➁!F37),0)=0,"",IF(VLOOKUP($A46,【施】入力シート➁!$A:$R,COLUMN(【施】入力シート➁!F37),0)&lt;0,"("&amp;-VLOOKUP($A46,【施】入力シート➁!$A:$R,COLUMN(【施】入力シート➁!F37),0)&amp;VLOOKUP($A46,【施】入力シート➁!$A:$R,COLUMN(【管】入力シート➁!G37),0)&amp;")",VLOOKUP($A46,【施】入力シート➁!$A:$R,COLUMN(【施】入力シート➁!F37),0)))</f>
        <v>25</v>
      </c>
      <c r="O46" s="201"/>
      <c r="P46" s="201"/>
      <c r="Q46" s="41" t="str">
        <f ca="1">IF(OR(N46="",COUNT(N46)=0),"",VLOOKUP($A46,【施】入力シート➁!$A:$R,COLUMN(【施】入力シート➁!G37),0))</f>
        <v>g</v>
      </c>
      <c r="R46" s="200">
        <f ca="1">IF(VLOOKUP($A46,【施】入力シート➁!$A:$R,COLUMN(【管】入力シート➁!H37),0)=0,"",IF(VLOOKUP($A46,【施】入力シート➁!$A:$R,COLUMN(【施】入力シート➁!H37),0)&lt;0,"("&amp;-VLOOKUP($A46,【施】入力シート➁!$A:$R,COLUMN(【施】入力シート➁!H37),0)&amp;VLOOKUP($A46,【施】入力シート➁!$A:$R,COLUMN(【施】入力シート➁!I37),0)&amp;")",VLOOKUP($A46,【施】入力シート➁!$A:$R,COLUMN(【施】入力シート➁!H37),0)))</f>
        <v>200</v>
      </c>
      <c r="S46" s="201"/>
      <c r="T46" s="201"/>
      <c r="U46" s="41" t="str">
        <f ca="1">IF(OR(R46="",COUNT(R46)=0),"",VLOOKUP($A46,【施】入力シート➁!$A:$R,COLUMN(【施】入力シート➁!G37),0))</f>
        <v>g</v>
      </c>
      <c r="V46" s="200">
        <f ca="1">IF(VLOOKUP($A46,【施】入力シート➁!$A:$R,COLUMN(【施】入力シート➁!J37),0)=0,"",IF(VLOOKUP($A46,【施】入力シート➁!$A:$R,COLUMN(【施】入力シート➁!J37),0)&lt;0,"("&amp;-VLOOKUP($A46,【管】入力シート➁!$A:$R,COLUMN(【管】入力シート➁!J37),0)&amp;VLOOKUP($A46,【管】入力シート➁!$A:$R,COLUMN(【施】入力シート➁!K37),0)&amp;")",VLOOKUP($A46,【施】入力シート➁!$A:$R,COLUMN(【施】入力シート➁!J37),0)))</f>
        <v>210</v>
      </c>
      <c r="W46" s="201"/>
      <c r="X46" s="201"/>
      <c r="Y46" s="41" t="str">
        <f ca="1">IF(OR(V46="",COUNT(V46)=0),"",VLOOKUP($A46,【施】入力シート➁!$A:$R,COLUMN(【施】入力シート➁!G37),0))</f>
        <v>g</v>
      </c>
      <c r="Z46" s="200">
        <f ca="1">IF(VLOOKUP($A46,【施】入力シート➁!$A:$R,COLUMN(【施】入力シート➁!L37),0)=0,"",IF(VLOOKUP($A46,【施】入力シート➁!$A:$R,COLUMN(【施】入力シート➁!L37),0)&lt;0,"("&amp;-VLOOKUP($A46,【施】入力シート➁!$A:$R,COLUMN(【施】入力シート➁!L37),0)&amp;VLOOKUP($A46,【施】入力シート➁!$A:$R,COLUMN(【施】入力シート➁!M37),0)&amp;")",VLOOKUP($A46,【施】入力シート➁!$A:$R,COLUMN(【施】入力シート➁!L37),0)))</f>
        <v>15</v>
      </c>
      <c r="AA46" s="201"/>
      <c r="AB46" s="201"/>
      <c r="AC46" s="41" t="str">
        <f ca="1">IF(OR(Z46="",COUNT(Z46)=0),"",VLOOKUP($A46,【施】入力シート➁!$A:$R,COLUMN(【施】入力シート➁!G37),0))</f>
        <v>g</v>
      </c>
      <c r="AD46" s="196" t="str">
        <f ca="1">IF(VLOOKUP(A46,【施】入力シート➁!$A:$R,COLUMN(【施】入力シート➁!R37),0)=0,"",VLOOKUP(A46,【施】入力シート➁!$A:$R,COLUMN(【施】入力シート➁!R37),0))</f>
        <v>自家製剤</v>
      </c>
      <c r="AE46" s="196"/>
      <c r="AF46" s="196"/>
      <c r="AG46" s="196"/>
      <c r="AH46" s="196"/>
      <c r="AI46" s="196"/>
      <c r="AJ46" s="196"/>
      <c r="AK46" s="196"/>
      <c r="AL46" s="196"/>
    </row>
    <row r="47" spans="1:38" ht="44.15" customHeight="1">
      <c r="A47" s="17">
        <f t="shared" ca="1" si="1"/>
        <v>5</v>
      </c>
      <c r="B47" s="197" t="str">
        <f ca="1">IF(AND(VLOOKUP(A47,【施】入力シート➁!$A:$B,COLUMN(【施】入力シート➁!$B$5),0)=0,AD47=""),"",IF(AND(VLOOKUP(A47,【施】入力シート➁!$A:$B,COLUMN(【施】入力シート➁!$B$5),0)=0,AD47&lt;&gt;""),IFERROR(IF(AND(OFFSET(B20,-2,0,1,1)=$B$14,OFFSET(B20,-19,0,1,1)="　　　　　　　〃"),OFFSET(B20,-20,0,1,1),IF(AND(OFFSET(B20,-2,0,1,1)=$B$14,OFFSET(B20,-19,0,1,1)&lt;&gt;"　　　　　　　〃"),OFFSET(B20,-19,0,1,1),"　　　　　　　〃")),"　　　　　　　〃"),(VLOOKUP(A47,【施】入力シート➁!$A:$B,COLUMN(【施】入力シート➁!$B$5),0))))</f>
        <v>オキシコンチンTR錠5mg</v>
      </c>
      <c r="C47" s="198"/>
      <c r="D47" s="198"/>
      <c r="E47" s="198"/>
      <c r="F47" s="198"/>
      <c r="G47" s="198"/>
      <c r="H47" s="198"/>
      <c r="I47" s="198"/>
      <c r="J47" s="199"/>
      <c r="K47" s="35" t="str">
        <f ca="1">IF(M47="","",IFERROR(VLOOKUP($A47,【施】入力シート➁!$A:$R,COLUMN(【施】入力シート➁!$C$7),0),""))</f>
        <v/>
      </c>
      <c r="L47" s="36">
        <f ca="1">IF(OR(N47="",VLOOKUP(A47,【施】入力シート➁!$A:$R,COLUMN(【施】入力シート➁!D38),0)=0),"",VLOOKUP(A47,【施】入力シート➁!$A:$R,COLUMN(【施】入力シート➁!D38),0))</f>
        <v>100</v>
      </c>
      <c r="M47" s="37" t="str">
        <f ca="1">IF(L47="","",VLOOKUP($A47,【施】入力シート➁!$A:$R,COLUMN(【施】入力シート➁!$E$7),0))</f>
        <v>錠</v>
      </c>
      <c r="N47" s="200">
        <f ca="1">IF(VLOOKUP($A47,【施】入力シート➁!$A:$R,COLUMN(【管】入力シート➁!F38),0)=0,"",IF(VLOOKUP($A47,【施】入力シート➁!$A:$R,COLUMN(【施】入力シート➁!F38),0)&lt;0,"("&amp;-VLOOKUP($A47,【施】入力シート➁!$A:$R,COLUMN(【施】入力シート➁!F38),0)&amp;VLOOKUP($A47,【施】入力シート➁!$A:$R,COLUMN(【管】入力シート➁!G38),0)&amp;")",VLOOKUP($A47,【施】入力シート➁!$A:$R,COLUMN(【施】入力シート➁!F38),0)))</f>
        <v>175</v>
      </c>
      <c r="O47" s="201"/>
      <c r="P47" s="201"/>
      <c r="Q47" s="41" t="str">
        <f ca="1">IF(OR(N47="",COUNT(N47)=0),"",VLOOKUP($A47,【施】入力シート➁!$A:$R,COLUMN(【施】入力シート➁!G38),0))</f>
        <v>錠</v>
      </c>
      <c r="R47" s="200">
        <f ca="1">IF(VLOOKUP($A47,【施】入力シート➁!$A:$R,COLUMN(【管】入力シート➁!H38),0)=0,"",IF(VLOOKUP($A47,【施】入力シート➁!$A:$R,COLUMN(【施】入力シート➁!H38),0)&lt;0,"("&amp;-VLOOKUP($A47,【施】入力シート➁!$A:$R,COLUMN(【施】入力シート➁!H38),0)&amp;VLOOKUP($A47,【施】入力シート➁!$A:$R,COLUMN(【施】入力シート➁!I38),0)&amp;")",VLOOKUP($A47,【施】入力シート➁!$A:$R,COLUMN(【施】入力シート➁!H38),0)))</f>
        <v>100</v>
      </c>
      <c r="S47" s="201"/>
      <c r="T47" s="201"/>
      <c r="U47" s="41" t="str">
        <f ca="1">IF(OR(R47="",COUNT(R47)=0),"",VLOOKUP($A47,【施】入力シート➁!$A:$R,COLUMN(【施】入力シート➁!G38),0))</f>
        <v>錠</v>
      </c>
      <c r="V47" s="200">
        <f ca="1">IF(VLOOKUP($A47,【施】入力シート➁!$A:$R,COLUMN(【施】入力シート➁!J38),0)=0,"",IF(VLOOKUP($A47,【施】入力シート➁!$A:$R,COLUMN(【施】入力シート➁!J38),0)&lt;0,"("&amp;-VLOOKUP($A47,【管】入力シート➁!$A:$R,COLUMN(【管】入力シート➁!J38),0)&amp;VLOOKUP($A47,【管】入力シート➁!$A:$R,COLUMN(【施】入力シート➁!K38),0)&amp;")",VLOOKUP($A47,【施】入力シート➁!$A:$R,COLUMN(【施】入力シート➁!J38),0)))</f>
        <v>237</v>
      </c>
      <c r="W47" s="201"/>
      <c r="X47" s="201"/>
      <c r="Y47" s="41" t="str">
        <f ca="1">IF(OR(V47="",COUNT(V47)=0),"",VLOOKUP($A47,【施】入力シート➁!$A:$R,COLUMN(【施】入力シート➁!G38),0))</f>
        <v>錠</v>
      </c>
      <c r="Z47" s="200">
        <f ca="1">IF(VLOOKUP($A47,【施】入力シート➁!$A:$R,COLUMN(【施】入力シート➁!L38),0)=0,"",IF(VLOOKUP($A47,【施】入力シート➁!$A:$R,COLUMN(【施】入力シート➁!L38),0)&lt;0,"("&amp;-VLOOKUP($A47,【施】入力シート➁!$A:$R,COLUMN(【施】入力シート➁!L38),0)&amp;VLOOKUP($A47,【施】入力シート➁!$A:$R,COLUMN(【施】入力シート➁!M38),0)&amp;")",VLOOKUP($A47,【施】入力シート➁!$A:$R,COLUMN(【施】入力シート➁!L38),0)))</f>
        <v>87</v>
      </c>
      <c r="AA47" s="201"/>
      <c r="AB47" s="201"/>
      <c r="AC47" s="41" t="str">
        <f ca="1">IF(OR(Z47="",COUNT(Z47)=0),"",VLOOKUP($A47,【施】入力シート➁!$A:$R,COLUMN(【施】入力シート➁!G38),0))</f>
        <v>錠</v>
      </c>
      <c r="AD47" s="196" t="str">
        <f ca="1">IF(VLOOKUP(A47,【施】入力シート➁!$A:$R,COLUMN(【施】入力シート➁!R38),0)=0,"",VLOOKUP(A47,【施】入力シート➁!$A:$R,COLUMN(【施】入力シート➁!R38),0))</f>
        <v/>
      </c>
      <c r="AE47" s="196"/>
      <c r="AF47" s="196"/>
      <c r="AG47" s="196"/>
      <c r="AH47" s="196"/>
      <c r="AI47" s="196"/>
      <c r="AJ47" s="196"/>
      <c r="AK47" s="196"/>
      <c r="AL47" s="196"/>
    </row>
    <row r="48" spans="1:38" ht="44.15" customHeight="1">
      <c r="A48" s="17">
        <f t="shared" ca="1" si="1"/>
        <v>6</v>
      </c>
      <c r="B48" s="197" t="str">
        <f ca="1">IF(AND(VLOOKUP(A48,【施】入力シート➁!$A:$B,COLUMN(【施】入力シート➁!$B$5),0)=0,AD48=""),"",IF(AND(VLOOKUP(A48,【施】入力シート➁!$A:$B,COLUMN(【施】入力シート➁!$B$5),0)=0,AD48&lt;&gt;""),IFERROR(IF(AND(OFFSET(B21,-2,0,1,1)=$B$14,OFFSET(B21,-19,0,1,1)="　　　　　　　〃"),OFFSET(B21,-20,0,1,1),IF(AND(OFFSET(B21,-2,0,1,1)=$B$14,OFFSET(B21,-19,0,1,1)&lt;&gt;"　　　　　　　〃"),OFFSET(B21,-19,0,1,1),"　　　　　　　〃")),"　　　　　　　〃"),(VLOOKUP(A48,【施】入力シート➁!$A:$B,COLUMN(【施】入力シート➁!$B$5),0))))</f>
        <v>　　　　　　　〃</v>
      </c>
      <c r="C48" s="198"/>
      <c r="D48" s="198"/>
      <c r="E48" s="198"/>
      <c r="F48" s="198"/>
      <c r="G48" s="198"/>
      <c r="H48" s="198"/>
      <c r="I48" s="198"/>
      <c r="J48" s="199"/>
      <c r="K48" s="35" t="str">
        <f ca="1">IF(M48="","",IFERROR(VLOOKUP($A48,【施】入力シート➁!$A:$R,COLUMN(【施】入力シート➁!$C$7),0),""))</f>
        <v/>
      </c>
      <c r="L48" s="36" t="str">
        <f ca="1">IF(OR(N48="",VLOOKUP(A48,【施】入力シート➁!$A:$R,COLUMN(【施】入力シート➁!D39),0)=0),"",VLOOKUP(A48,【施】入力シート➁!$A:$R,COLUMN(【施】入力シート➁!D39),0))</f>
        <v/>
      </c>
      <c r="M48" s="37" t="str">
        <f ca="1">IF(L48="","",VLOOKUP($A48,【施】入力シート➁!$A:$R,COLUMN(【施】入力シート➁!$E$7),0))</f>
        <v/>
      </c>
      <c r="N48" s="200" t="str">
        <f ca="1">IF(VLOOKUP($A48,【施】入力シート➁!$A:$R,COLUMN(【管】入力シート➁!F39),0)=0,"",IF(VLOOKUP($A48,【施】入力シート➁!$A:$R,COLUMN(【施】入力シート➁!F39),0)&lt;0,"("&amp;-VLOOKUP($A48,【施】入力シート➁!$A:$R,COLUMN(【施】入力シート➁!F39),0)&amp;VLOOKUP($A48,【施】入力シート➁!$A:$R,COLUMN(【管】入力シート➁!G39),0)&amp;")",VLOOKUP($A48,【施】入力シート➁!$A:$R,COLUMN(【施】入力シート➁!F39),0)))</f>
        <v>(5錠)</v>
      </c>
      <c r="O48" s="201"/>
      <c r="P48" s="201"/>
      <c r="Q48" s="41" t="str">
        <f ca="1">IF(OR(N48="",COUNT(N48)=0),"",VLOOKUP($A48,【施】入力シート➁!$A:$R,COLUMN(【施】入力シート➁!G39),0))</f>
        <v/>
      </c>
      <c r="R48" s="200" t="str">
        <f ca="1">IF(VLOOKUP($A48,【施】入力シート➁!$A:$R,COLUMN(【管】入力シート➁!H39),0)=0,"",IF(VLOOKUP($A48,【施】入力シート➁!$A:$R,COLUMN(【施】入力シート➁!H39),0)&lt;0,"("&amp;-VLOOKUP($A48,【施】入力シート➁!$A:$R,COLUMN(【施】入力シート➁!H39),0)&amp;VLOOKUP($A48,【施】入力シート➁!$A:$R,COLUMN(【施】入力シート➁!I39),0)&amp;")",VLOOKUP($A48,【施】入力シート➁!$A:$R,COLUMN(【施】入力シート➁!H39),0)))</f>
        <v>(54錠)</v>
      </c>
      <c r="S48" s="201"/>
      <c r="T48" s="201"/>
      <c r="U48" s="41" t="str">
        <f ca="1">IF(OR(R48="",COUNT(R48)=0),"",VLOOKUP($A48,【施】入力シート➁!$A:$R,COLUMN(【施】入力シート➁!G39),0))</f>
        <v/>
      </c>
      <c r="V48" s="200" t="str">
        <f ca="1">IF(VLOOKUP($A48,【施】入力シート➁!$A:$R,COLUMN(【施】入力シート➁!J39),0)=0,"",IF(VLOOKUP($A48,【施】入力シート➁!$A:$R,COLUMN(【施】入力シート➁!J39),0)&lt;0,"("&amp;-VLOOKUP($A48,【管】入力シート➁!$A:$R,COLUMN(【管】入力シート➁!J39),0)&amp;VLOOKUP($A48,【管】入力シート➁!$A:$R,COLUMN(【施】入力シート➁!K39),0)&amp;")",VLOOKUP($A48,【施】入力シート➁!$A:$R,COLUMN(【施】入力シート➁!J39),0)))</f>
        <v/>
      </c>
      <c r="W48" s="201"/>
      <c r="X48" s="201"/>
      <c r="Y48" s="41" t="str">
        <f ca="1">IF(OR(V48="",COUNT(V48)=0),"",VLOOKUP($A48,【施】入力シート➁!$A:$R,COLUMN(【施】入力シート➁!G39),0))</f>
        <v/>
      </c>
      <c r="Z48" s="200" t="str">
        <f ca="1">IF(VLOOKUP($A48,【施】入力シート➁!$A:$R,COLUMN(【施】入力シート➁!L39),0)=0,"",IF(VLOOKUP($A48,【施】入力シート➁!$A:$R,COLUMN(【施】入力シート➁!L39),0)&lt;0,"("&amp;-VLOOKUP($A48,【施】入力シート➁!$A:$R,COLUMN(【施】入力シート➁!L39),0)&amp;VLOOKUP($A48,【施】入力シート➁!$A:$R,COLUMN(【施】入力シート➁!M39),0)&amp;")",VLOOKUP($A48,【施】入力シート➁!$A:$R,COLUMN(【施】入力シート➁!L39),0)))</f>
        <v>(10錠)</v>
      </c>
      <c r="AA48" s="201"/>
      <c r="AB48" s="201"/>
      <c r="AC48" s="41" t="str">
        <f ca="1">IF(OR(Z48="",COUNT(Z48)=0),"",VLOOKUP($A48,【施】入力シート➁!$A:$R,COLUMN(【施】入力シート➁!G39),0))</f>
        <v/>
      </c>
      <c r="AD48" s="196" t="str">
        <f ca="1">IF(VLOOKUP(A48,【施】入力シート➁!$A:$R,COLUMN(【施】入力シート➁!R39),0)=0,"",VLOOKUP(A48,【施】入力シート➁!$A:$R,COLUMN(【施】入力シート➁!R39),0))</f>
        <v>再利用49錠 次年度繰越10錠</v>
      </c>
      <c r="AE48" s="196"/>
      <c r="AF48" s="196"/>
      <c r="AG48" s="196"/>
      <c r="AH48" s="196"/>
      <c r="AI48" s="196"/>
      <c r="AJ48" s="196"/>
      <c r="AK48" s="196"/>
      <c r="AL48" s="196"/>
    </row>
    <row r="49" spans="1:38" ht="44.15" customHeight="1">
      <c r="A49" s="17">
        <f t="shared" ca="1" si="1"/>
        <v>7</v>
      </c>
      <c r="B49" s="197" t="str">
        <f ca="1">IF(AND(VLOOKUP(A49,【施】入力シート➁!$A:$B,COLUMN(【施】入力シート➁!$B$5),0)=0,AD49=""),"",IF(AND(VLOOKUP(A49,【施】入力シート➁!$A:$B,COLUMN(【施】入力シート➁!$B$5),0)=0,AD49&lt;&gt;""),IFERROR(IF(AND(OFFSET(B22,-2,0,1,1)=$B$14,OFFSET(B22,-19,0,1,1)="　　　　　　　〃"),OFFSET(B22,-20,0,1,1),IF(AND(OFFSET(B22,-2,0,1,1)=$B$14,OFFSET(B22,-19,0,1,1)&lt;&gt;"　　　　　　　〃"),OFFSET(B22,-19,0,1,1),"　　　　　　　〃")),"　　　　　　　〃"),(VLOOKUP(A49,【施】入力シート➁!$A:$B,COLUMN(【施】入力シート➁!$B$5),0))))</f>
        <v/>
      </c>
      <c r="C49" s="198"/>
      <c r="D49" s="198"/>
      <c r="E49" s="198"/>
      <c r="F49" s="198"/>
      <c r="G49" s="198"/>
      <c r="H49" s="198"/>
      <c r="I49" s="198"/>
      <c r="J49" s="199"/>
      <c r="K49" s="35" t="str">
        <f ca="1">IF(M49="","",IFERROR(VLOOKUP($A49,【施】入力シート➁!$A:$R,COLUMN(【施】入力シート➁!$C$7),0),""))</f>
        <v/>
      </c>
      <c r="L49" s="36" t="str">
        <f ca="1">IF(OR(N49="",VLOOKUP(A49,【施】入力シート➁!$A:$R,COLUMN(【施】入力シート➁!D40),0)=0),"",VLOOKUP(A49,【施】入力シート➁!$A:$R,COLUMN(【施】入力シート➁!D40),0))</f>
        <v/>
      </c>
      <c r="M49" s="37" t="str">
        <f ca="1">IF(L49="","",VLOOKUP($A49,【施】入力シート➁!$A:$R,COLUMN(【施】入力シート➁!$E$7),0))</f>
        <v/>
      </c>
      <c r="N49" s="200" t="str">
        <f ca="1">IF(VLOOKUP($A49,【施】入力シート➁!$A:$R,COLUMN(【管】入力シート➁!F40),0)=0,"",IF(VLOOKUP($A49,【施】入力シート➁!$A:$R,COLUMN(【施】入力シート➁!F40),0)&lt;0,"("&amp;-VLOOKUP($A49,【施】入力シート➁!$A:$R,COLUMN(【施】入力シート➁!F40),0)&amp;VLOOKUP($A49,【施】入力シート➁!$A:$R,COLUMN(【管】入力シート➁!G40),0)&amp;")",VLOOKUP($A49,【施】入力シート➁!$A:$R,COLUMN(【施】入力シート➁!F40),0)))</f>
        <v/>
      </c>
      <c r="O49" s="201"/>
      <c r="P49" s="201"/>
      <c r="Q49" s="41" t="str">
        <f ca="1">IF(OR(N49="",COUNT(N49)=0),"",VLOOKUP($A49,【施】入力シート➁!$A:$R,COLUMN(【施】入力シート➁!G40),0))</f>
        <v/>
      </c>
      <c r="R49" s="200" t="str">
        <f ca="1">IF(VLOOKUP($A49,【施】入力シート➁!$A:$R,COLUMN(【管】入力シート➁!H40),0)=0,"",IF(VLOOKUP($A49,【施】入力シート➁!$A:$R,COLUMN(【施】入力シート➁!H40),0)&lt;0,"("&amp;-VLOOKUP($A49,【施】入力シート➁!$A:$R,COLUMN(【施】入力シート➁!H40),0)&amp;VLOOKUP($A49,【施】入力シート➁!$A:$R,COLUMN(【施】入力シート➁!I40),0)&amp;")",VLOOKUP($A49,【施】入力シート➁!$A:$R,COLUMN(【施】入力シート➁!H40),0)))</f>
        <v/>
      </c>
      <c r="S49" s="201"/>
      <c r="T49" s="201"/>
      <c r="U49" s="41" t="str">
        <f ca="1">IF(OR(R49="",COUNT(R49)=0),"",VLOOKUP($A49,【施】入力シート➁!$A:$R,COLUMN(【施】入力シート➁!G40),0))</f>
        <v/>
      </c>
      <c r="V49" s="200" t="str">
        <f ca="1">IF(VLOOKUP($A49,【施】入力シート➁!$A:$R,COLUMN(【施】入力シート➁!J40),0)=0,"",IF(VLOOKUP($A49,【施】入力シート➁!$A:$R,COLUMN(【施】入力シート➁!J40),0)&lt;0,"("&amp;-VLOOKUP($A49,【管】入力シート➁!$A:$R,COLUMN(【管】入力シート➁!J40),0)&amp;VLOOKUP($A49,【管】入力シート➁!$A:$R,COLUMN(【施】入力シート➁!K40),0)&amp;")",VLOOKUP($A49,【施】入力シート➁!$A:$R,COLUMN(【施】入力シート➁!J40),0)))</f>
        <v/>
      </c>
      <c r="W49" s="201"/>
      <c r="X49" s="201"/>
      <c r="Y49" s="41" t="str">
        <f ca="1">IF(OR(V49="",COUNT(V49)=0),"",VLOOKUP($A49,【施】入力シート➁!$A:$R,COLUMN(【施】入力シート➁!G40),0))</f>
        <v/>
      </c>
      <c r="Z49" s="200" t="str">
        <f ca="1">IF(VLOOKUP($A49,【施】入力シート➁!$A:$R,COLUMN(【施】入力シート➁!L40),0)=0,"",IF(VLOOKUP($A49,【施】入力シート➁!$A:$R,COLUMN(【施】入力シート➁!L40),0)&lt;0,"("&amp;-VLOOKUP($A49,【施】入力シート➁!$A:$R,COLUMN(【施】入力シート➁!L40),0)&amp;VLOOKUP($A49,【施】入力シート➁!$A:$R,COLUMN(【施】入力シート➁!M40),0)&amp;")",VLOOKUP($A49,【施】入力シート➁!$A:$R,COLUMN(【施】入力シート➁!L40),0)))</f>
        <v/>
      </c>
      <c r="AA49" s="201"/>
      <c r="AB49" s="201"/>
      <c r="AC49" s="41" t="str">
        <f ca="1">IF(OR(Z49="",COUNT(Z49)=0),"",VLOOKUP($A49,【施】入力シート➁!$A:$R,COLUMN(【施】入力シート➁!G40),0))</f>
        <v/>
      </c>
      <c r="AD49" s="196" t="str">
        <f ca="1">IF(VLOOKUP(A49,【施】入力シート➁!$A:$R,COLUMN(【施】入力シート➁!R40),0)=0,"",VLOOKUP(A49,【施】入力シート➁!$A:$R,COLUMN(【施】入力シート➁!R40),0))</f>
        <v/>
      </c>
      <c r="AE49" s="196"/>
      <c r="AF49" s="196"/>
      <c r="AG49" s="196"/>
      <c r="AH49" s="196"/>
      <c r="AI49" s="196"/>
      <c r="AJ49" s="196"/>
      <c r="AK49" s="196"/>
      <c r="AL49" s="196"/>
    </row>
    <row r="50" spans="1:38" ht="44.15" customHeight="1">
      <c r="A50" s="17">
        <f t="shared" ca="1" si="1"/>
        <v>8</v>
      </c>
      <c r="B50" s="197" t="str">
        <f ca="1">IF(AND(VLOOKUP(A50,【施】入力シート➁!$A:$B,COLUMN(【施】入力シート➁!$B$5),0)=0,AD50=""),"",IF(AND(VLOOKUP(A50,【施】入力シート➁!$A:$B,COLUMN(【施】入力シート➁!$B$5),0)=0,AD50&lt;&gt;""),IFERROR(IF(AND(OFFSET(B23,-2,0,1,1)=$B$14,OFFSET(B23,-19,0,1,1)="　　　　　　　〃"),OFFSET(B23,-20,0,1,1),IF(AND(OFFSET(B23,-2,0,1,1)=$B$14,OFFSET(B23,-19,0,1,1)&lt;&gt;"　　　　　　　〃"),OFFSET(B23,-19,0,1,1),"　　　　　　　〃")),"　　　　　　　〃"),(VLOOKUP(A50,【施】入力シート➁!$A:$B,COLUMN(【施】入力シート➁!$B$5),0))))</f>
        <v/>
      </c>
      <c r="C50" s="198"/>
      <c r="D50" s="198"/>
      <c r="E50" s="198"/>
      <c r="F50" s="198"/>
      <c r="G50" s="198"/>
      <c r="H50" s="198"/>
      <c r="I50" s="198"/>
      <c r="J50" s="199"/>
      <c r="K50" s="35" t="str">
        <f ca="1">IF(M50="","",IFERROR(VLOOKUP($A50,【施】入力シート➁!$A:$R,COLUMN(【施】入力シート➁!$C$7),0),""))</f>
        <v/>
      </c>
      <c r="L50" s="36" t="str">
        <f ca="1">IF(OR(N50="",VLOOKUP(A50,【施】入力シート➁!$A:$R,COLUMN(【施】入力シート➁!D41),0)=0),"",VLOOKUP(A50,【施】入力シート➁!$A:$R,COLUMN(【施】入力シート➁!D41),0))</f>
        <v/>
      </c>
      <c r="M50" s="37" t="str">
        <f ca="1">IF(L50="","",VLOOKUP($A50,【施】入力シート➁!$A:$R,COLUMN(【施】入力シート➁!$E$7),0))</f>
        <v/>
      </c>
      <c r="N50" s="200" t="str">
        <f ca="1">IF(VLOOKUP($A50,【施】入力シート➁!$A:$R,COLUMN(【管】入力シート➁!F41),0)=0,"",IF(VLOOKUP($A50,【施】入力シート➁!$A:$R,COLUMN(【施】入力シート➁!F41),0)&lt;0,"("&amp;-VLOOKUP($A50,【施】入力シート➁!$A:$R,COLUMN(【施】入力シート➁!F41),0)&amp;VLOOKUP($A50,【施】入力シート➁!$A:$R,COLUMN(【管】入力シート➁!G41),0)&amp;")",VLOOKUP($A50,【施】入力シート➁!$A:$R,COLUMN(【施】入力シート➁!F41),0)))</f>
        <v/>
      </c>
      <c r="O50" s="201"/>
      <c r="P50" s="201"/>
      <c r="Q50" s="41" t="str">
        <f ca="1">IF(OR(N50="",COUNT(N50)=0),"",VLOOKUP($A50,【施】入力シート➁!$A:$R,COLUMN(【施】入力シート➁!G41),0))</f>
        <v/>
      </c>
      <c r="R50" s="200" t="str">
        <f ca="1">IF(VLOOKUP($A50,【施】入力シート➁!$A:$R,COLUMN(【管】入力シート➁!H41),0)=0,"",IF(VLOOKUP($A50,【施】入力シート➁!$A:$R,COLUMN(【施】入力シート➁!H41),0)&lt;0,"("&amp;-VLOOKUP($A50,【施】入力シート➁!$A:$R,COLUMN(【施】入力シート➁!H41),0)&amp;VLOOKUP($A50,【施】入力シート➁!$A:$R,COLUMN(【施】入力シート➁!I41),0)&amp;")",VLOOKUP($A50,【施】入力シート➁!$A:$R,COLUMN(【施】入力シート➁!H41),0)))</f>
        <v/>
      </c>
      <c r="S50" s="201"/>
      <c r="T50" s="201"/>
      <c r="U50" s="41" t="str">
        <f ca="1">IF(OR(R50="",COUNT(R50)=0),"",VLOOKUP($A50,【施】入力シート➁!$A:$R,COLUMN(【施】入力シート➁!G41),0))</f>
        <v/>
      </c>
      <c r="V50" s="200" t="str">
        <f ca="1">IF(VLOOKUP($A50,【施】入力シート➁!$A:$R,COLUMN(【施】入力シート➁!J41),0)=0,"",IF(VLOOKUP($A50,【施】入力シート➁!$A:$R,COLUMN(【施】入力シート➁!J41),0)&lt;0,"("&amp;-VLOOKUP($A50,【管】入力シート➁!$A:$R,COLUMN(【管】入力シート➁!J41),0)&amp;VLOOKUP($A50,【管】入力シート➁!$A:$R,COLUMN(【施】入力シート➁!K41),0)&amp;")",VLOOKUP($A50,【施】入力シート➁!$A:$R,COLUMN(【施】入力シート➁!J41),0)))</f>
        <v/>
      </c>
      <c r="W50" s="201"/>
      <c r="X50" s="201"/>
      <c r="Y50" s="41" t="str">
        <f ca="1">IF(OR(V50="",COUNT(V50)=0),"",VLOOKUP($A50,【施】入力シート➁!$A:$R,COLUMN(【施】入力シート➁!G41),0))</f>
        <v/>
      </c>
      <c r="Z50" s="200" t="str">
        <f ca="1">IF(VLOOKUP($A50,【施】入力シート➁!$A:$R,COLUMN(【施】入力シート➁!L41),0)=0,"",IF(VLOOKUP($A50,【施】入力シート➁!$A:$R,COLUMN(【施】入力シート➁!L41),0)&lt;0,"("&amp;-VLOOKUP($A50,【施】入力シート➁!$A:$R,COLUMN(【施】入力シート➁!L41),0)&amp;VLOOKUP($A50,【施】入力シート➁!$A:$R,COLUMN(【施】入力シート➁!M41),0)&amp;")",VLOOKUP($A50,【施】入力シート➁!$A:$R,COLUMN(【施】入力シート➁!L41),0)))</f>
        <v/>
      </c>
      <c r="AA50" s="201"/>
      <c r="AB50" s="201"/>
      <c r="AC50" s="41" t="str">
        <f ca="1">IF(OR(Z50="",COUNT(Z50)=0),"",VLOOKUP($A50,【施】入力シート➁!$A:$R,COLUMN(【施】入力シート➁!G41),0))</f>
        <v/>
      </c>
      <c r="AD50" s="196" t="str">
        <f ca="1">IF(VLOOKUP(A50,【施】入力シート➁!$A:$R,COLUMN(【施】入力シート➁!R41),0)=0,"",VLOOKUP(A50,【施】入力シート➁!$A:$R,COLUMN(【施】入力シート➁!R41),0))</f>
        <v/>
      </c>
      <c r="AE50" s="196"/>
      <c r="AF50" s="196"/>
      <c r="AG50" s="196"/>
      <c r="AH50" s="196"/>
      <c r="AI50" s="196"/>
      <c r="AJ50" s="196"/>
      <c r="AK50" s="196"/>
      <c r="AL50" s="196"/>
    </row>
    <row r="51" spans="1:38" ht="44.15" customHeight="1">
      <c r="A51" s="17">
        <f t="shared" ca="1" si="1"/>
        <v>9</v>
      </c>
      <c r="B51" s="197" t="str">
        <f ca="1">IF(AND(VLOOKUP(A51,【施】入力シート➁!$A:$B,COLUMN(【施】入力シート➁!$B$5),0)=0,AD51=""),"",IF(AND(VLOOKUP(A51,【施】入力シート➁!$A:$B,COLUMN(【施】入力シート➁!$B$5),0)=0,AD51&lt;&gt;""),IFERROR(IF(AND(OFFSET(B24,-2,0,1,1)=$B$14,OFFSET(B24,-19,0,1,1)="　　　　　　　〃"),OFFSET(B24,-20,0,1,1),IF(AND(OFFSET(B24,-2,0,1,1)=$B$14,OFFSET(B24,-19,0,1,1)&lt;&gt;"　　　　　　　〃"),OFFSET(B24,-19,0,1,1),"　　　　　　　〃")),"　　　　　　　〃"),(VLOOKUP(A51,【施】入力シート➁!$A:$B,COLUMN(【施】入力シート➁!$B$5),0))))</f>
        <v/>
      </c>
      <c r="C51" s="198"/>
      <c r="D51" s="198"/>
      <c r="E51" s="198"/>
      <c r="F51" s="198"/>
      <c r="G51" s="198"/>
      <c r="H51" s="198"/>
      <c r="I51" s="198"/>
      <c r="J51" s="199"/>
      <c r="K51" s="35" t="str">
        <f ca="1">IF(M51="","",IFERROR(VLOOKUP($A51,【施】入力シート➁!$A:$R,COLUMN(【施】入力シート➁!$C$7),0),""))</f>
        <v/>
      </c>
      <c r="L51" s="36" t="str">
        <f ca="1">IF(OR(N51="",VLOOKUP(A51,【施】入力シート➁!$A:$R,COLUMN(【施】入力シート➁!D42),0)=0),"",VLOOKUP(A51,【施】入力シート➁!$A:$R,COLUMN(【施】入力シート➁!D42),0))</f>
        <v/>
      </c>
      <c r="M51" s="37" t="str">
        <f ca="1">IF(L51="","",VLOOKUP($A51,【施】入力シート➁!$A:$R,COLUMN(【施】入力シート➁!$E$7),0))</f>
        <v/>
      </c>
      <c r="N51" s="200" t="str">
        <f ca="1">IF(VLOOKUP($A51,【施】入力シート➁!$A:$R,COLUMN(【管】入力シート➁!F42),0)=0,"",IF(VLOOKUP($A51,【施】入力シート➁!$A:$R,COLUMN(【施】入力シート➁!F42),0)&lt;0,"("&amp;-VLOOKUP($A51,【施】入力シート➁!$A:$R,COLUMN(【施】入力シート➁!F42),0)&amp;VLOOKUP($A51,【施】入力シート➁!$A:$R,COLUMN(【管】入力シート➁!G42),0)&amp;")",VLOOKUP($A51,【施】入力シート➁!$A:$R,COLUMN(【施】入力シート➁!F42),0)))</f>
        <v/>
      </c>
      <c r="O51" s="201"/>
      <c r="P51" s="201"/>
      <c r="Q51" s="41" t="str">
        <f ca="1">IF(OR(N51="",COUNT(N51)=0),"",VLOOKUP($A51,【施】入力シート➁!$A:$R,COLUMN(【施】入力シート➁!G42),0))</f>
        <v/>
      </c>
      <c r="R51" s="200" t="str">
        <f ca="1">IF(VLOOKUP($A51,【施】入力シート➁!$A:$R,COLUMN(【管】入力シート➁!H42),0)=0,"",IF(VLOOKUP($A51,【施】入力シート➁!$A:$R,COLUMN(【施】入力シート➁!H42),0)&lt;0,"("&amp;-VLOOKUP($A51,【施】入力シート➁!$A:$R,COLUMN(【施】入力シート➁!H42),0)&amp;VLOOKUP($A51,【施】入力シート➁!$A:$R,COLUMN(【施】入力シート➁!I42),0)&amp;")",VLOOKUP($A51,【施】入力シート➁!$A:$R,COLUMN(【施】入力シート➁!H42),0)))</f>
        <v/>
      </c>
      <c r="S51" s="201"/>
      <c r="T51" s="201"/>
      <c r="U51" s="41" t="str">
        <f ca="1">IF(OR(R51="",COUNT(R51)=0),"",VLOOKUP($A51,【施】入力シート➁!$A:$R,COLUMN(【施】入力シート➁!G42),0))</f>
        <v/>
      </c>
      <c r="V51" s="200" t="str">
        <f ca="1">IF(VLOOKUP($A51,【施】入力シート➁!$A:$R,COLUMN(【施】入力シート➁!J42),0)=0,"",IF(VLOOKUP($A51,【施】入力シート➁!$A:$R,COLUMN(【施】入力シート➁!J42),0)&lt;0,"("&amp;-VLOOKUP($A51,【管】入力シート➁!$A:$R,COLUMN(【管】入力シート➁!J42),0)&amp;VLOOKUP($A51,【管】入力シート➁!$A:$R,COLUMN(【施】入力シート➁!K42),0)&amp;")",VLOOKUP($A51,【施】入力シート➁!$A:$R,COLUMN(【施】入力シート➁!J42),0)))</f>
        <v/>
      </c>
      <c r="W51" s="201"/>
      <c r="X51" s="201"/>
      <c r="Y51" s="41" t="str">
        <f ca="1">IF(OR(V51="",COUNT(V51)=0),"",VLOOKUP($A51,【施】入力シート➁!$A:$R,COLUMN(【施】入力シート➁!G42),0))</f>
        <v/>
      </c>
      <c r="Z51" s="200" t="str">
        <f ca="1">IF(VLOOKUP($A51,【施】入力シート➁!$A:$R,COLUMN(【施】入力シート➁!L42),0)=0,"",IF(VLOOKUP($A51,【施】入力シート➁!$A:$R,COLUMN(【施】入力シート➁!L42),0)&lt;0,"("&amp;-VLOOKUP($A51,【施】入力シート➁!$A:$R,COLUMN(【施】入力シート➁!L42),0)&amp;VLOOKUP($A51,【施】入力シート➁!$A:$R,COLUMN(【施】入力シート➁!M42),0)&amp;")",VLOOKUP($A51,【施】入力シート➁!$A:$R,COLUMN(【施】入力シート➁!L42),0)))</f>
        <v/>
      </c>
      <c r="AA51" s="201"/>
      <c r="AB51" s="201"/>
      <c r="AC51" s="41" t="str">
        <f ca="1">IF(OR(Z51="",COUNT(Z51)=0),"",VLOOKUP($A51,【施】入力シート➁!$A:$R,COLUMN(【施】入力シート➁!G42),0))</f>
        <v/>
      </c>
      <c r="AD51" s="196" t="str">
        <f ca="1">IF(VLOOKUP(A51,【施】入力シート➁!$A:$R,COLUMN(【施】入力シート➁!R42),0)=0,"",VLOOKUP(A51,【施】入力シート➁!$A:$R,COLUMN(【施】入力シート➁!R42),0))</f>
        <v/>
      </c>
      <c r="AE51" s="196"/>
      <c r="AF51" s="196"/>
      <c r="AG51" s="196"/>
      <c r="AH51" s="196"/>
      <c r="AI51" s="196"/>
      <c r="AJ51" s="196"/>
      <c r="AK51" s="196"/>
      <c r="AL51" s="196"/>
    </row>
    <row r="52" spans="1:38" ht="18.75" customHeight="1">
      <c r="B52" s="202" t="s">
        <v>95</v>
      </c>
      <c r="C52" s="202"/>
      <c r="D52" s="17" t="s">
        <v>96</v>
      </c>
    </row>
    <row r="53" spans="1:38" ht="18.75" customHeight="1">
      <c r="D53" s="17" t="s">
        <v>97</v>
      </c>
    </row>
    <row r="54" spans="1:38" ht="18.75" customHeight="1">
      <c r="D54" s="17" t="s">
        <v>98</v>
      </c>
    </row>
    <row r="55" spans="1:38" ht="18.75" customHeight="1">
      <c r="D55" s="17" t="s">
        <v>99</v>
      </c>
    </row>
    <row r="56" spans="1:38" ht="21" customHeight="1">
      <c r="B56" s="20" t="s">
        <v>92</v>
      </c>
    </row>
    <row r="57" spans="1:38" ht="10.5" customHeight="1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8"/>
      <c r="M57" s="29"/>
      <c r="N57" s="22"/>
      <c r="O57" s="22"/>
      <c r="P57" s="22"/>
      <c r="Q57" s="29"/>
      <c r="R57" s="38"/>
      <c r="S57" s="38"/>
      <c r="T57" s="38"/>
      <c r="U57" s="39"/>
      <c r="V57" s="22"/>
      <c r="W57" s="22"/>
      <c r="X57" s="22"/>
      <c r="Y57" s="29"/>
      <c r="Z57" s="22"/>
      <c r="AA57" s="22"/>
      <c r="AB57" s="22"/>
      <c r="AC57" s="29"/>
      <c r="AD57" s="22"/>
      <c r="AE57" s="38"/>
      <c r="AF57" s="38"/>
      <c r="AG57" s="38"/>
      <c r="AH57" s="38"/>
      <c r="AI57" s="38"/>
      <c r="AJ57" s="38"/>
      <c r="AK57" s="38"/>
      <c r="AL57" s="44">
        <v>1</v>
      </c>
    </row>
    <row r="58" spans="1:38" ht="25.5" customHeigh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30"/>
      <c r="M58" s="31"/>
      <c r="N58" s="24"/>
      <c r="O58" s="24"/>
      <c r="P58" s="24"/>
      <c r="Q58" s="31"/>
      <c r="R58" s="188" t="s">
        <v>837</v>
      </c>
      <c r="S58" s="188"/>
      <c r="T58" s="188"/>
      <c r="U58" s="188"/>
      <c r="V58" s="188"/>
      <c r="X58" s="24"/>
      <c r="Y58" s="31"/>
      <c r="Z58" s="24"/>
      <c r="AA58" s="24"/>
      <c r="AB58" s="24"/>
      <c r="AC58" s="31"/>
      <c r="AD58" s="24"/>
      <c r="AE58" s="26"/>
      <c r="AF58" s="26"/>
      <c r="AG58" s="26"/>
      <c r="AH58" s="26"/>
      <c r="AI58" s="26"/>
      <c r="AJ58" s="26"/>
      <c r="AK58" s="26"/>
      <c r="AL58" s="45"/>
    </row>
    <row r="59" spans="1:38" ht="18" customHeight="1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30"/>
      <c r="M59" s="31"/>
      <c r="N59" s="24"/>
      <c r="O59" s="24"/>
      <c r="P59" s="24"/>
      <c r="Q59" s="31"/>
      <c r="R59" s="206" t="s">
        <v>838</v>
      </c>
      <c r="S59" s="206"/>
      <c r="T59" s="208" t="str">
        <f>【動】入力シート①!D4</f>
        <v>◯</v>
      </c>
      <c r="U59" s="208"/>
      <c r="V59" s="206" t="s">
        <v>839</v>
      </c>
      <c r="X59" s="24"/>
      <c r="Y59" s="31"/>
      <c r="Z59" s="24"/>
      <c r="AA59" s="24"/>
      <c r="AB59" s="24"/>
      <c r="AC59" s="193" t="str">
        <f>【動】入力シート①!$C$5</f>
        <v>令和◯年◯月◯日</v>
      </c>
      <c r="AD59" s="193"/>
      <c r="AE59" s="193"/>
      <c r="AF59" s="193"/>
      <c r="AG59" s="193"/>
      <c r="AH59" s="193"/>
      <c r="AI59" s="193"/>
      <c r="AJ59" s="193"/>
      <c r="AK59" s="193"/>
      <c r="AL59" s="45"/>
    </row>
    <row r="60" spans="1:38" ht="18" customHeight="1">
      <c r="B60" s="25"/>
      <c r="C60" s="26"/>
      <c r="D60" s="26"/>
      <c r="E60" s="26"/>
      <c r="F60" s="26"/>
      <c r="G60" s="26"/>
      <c r="H60" s="26"/>
      <c r="I60" s="26"/>
      <c r="J60" s="26"/>
      <c r="K60" s="26"/>
      <c r="L60" s="32"/>
      <c r="M60" s="33"/>
      <c r="N60" s="26"/>
      <c r="O60" s="26"/>
      <c r="P60" s="26"/>
      <c r="Q60" s="33"/>
      <c r="R60" s="206"/>
      <c r="S60" s="206"/>
      <c r="T60" s="208"/>
      <c r="U60" s="208"/>
      <c r="V60" s="206"/>
      <c r="W60" s="26"/>
      <c r="X60" s="26"/>
      <c r="Y60" s="33"/>
      <c r="Z60" s="26"/>
      <c r="AA60" s="26"/>
      <c r="AB60" s="26"/>
      <c r="AC60" s="33"/>
      <c r="AD60" s="26"/>
      <c r="AE60" s="189"/>
      <c r="AF60" s="189"/>
      <c r="AG60" s="189"/>
      <c r="AH60" s="189"/>
      <c r="AI60" s="189"/>
      <c r="AJ60" s="189"/>
      <c r="AK60" s="189"/>
      <c r="AL60" s="45"/>
    </row>
    <row r="61" spans="1:38" ht="20.25" customHeight="1">
      <c r="B61" s="25"/>
      <c r="C61" s="190" t="s">
        <v>93</v>
      </c>
      <c r="D61" s="190"/>
      <c r="E61" s="190"/>
      <c r="F61" s="190"/>
      <c r="G61" s="190"/>
      <c r="H61" s="190"/>
      <c r="I61" s="190"/>
      <c r="J61" s="190"/>
      <c r="K61" s="190"/>
      <c r="L61" s="190"/>
      <c r="M61" s="33"/>
      <c r="N61" s="26"/>
      <c r="O61" s="26"/>
      <c r="P61" s="26"/>
      <c r="Q61" s="33"/>
      <c r="U61" s="33"/>
      <c r="V61" s="26"/>
      <c r="W61" s="26"/>
      <c r="X61" s="26"/>
      <c r="Y61" s="33"/>
      <c r="Z61" s="26"/>
      <c r="AA61" s="26"/>
      <c r="AB61" s="26"/>
      <c r="AC61" s="33"/>
      <c r="AD61" s="26"/>
      <c r="AE61" s="26"/>
      <c r="AF61" s="26"/>
      <c r="AG61" s="26"/>
      <c r="AH61" s="26"/>
      <c r="AI61" s="26"/>
      <c r="AJ61" s="26"/>
      <c r="AK61" s="26"/>
      <c r="AL61" s="45"/>
    </row>
    <row r="62" spans="1:38" ht="20.25" customHeight="1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32"/>
      <c r="M62" s="33"/>
      <c r="N62" s="26"/>
      <c r="O62" s="26"/>
      <c r="P62" s="26"/>
      <c r="Q62" s="33"/>
      <c r="R62" s="26"/>
      <c r="S62" s="26"/>
      <c r="T62" s="26"/>
      <c r="U62" s="33"/>
      <c r="V62" s="26"/>
      <c r="W62" s="26"/>
      <c r="X62" s="26"/>
      <c r="Y62" s="203" t="s">
        <v>840</v>
      </c>
      <c r="Z62" s="203"/>
      <c r="AA62" s="203"/>
      <c r="AB62" s="203"/>
      <c r="AC62" s="211" t="str">
        <f>【動】入力シート①!C8</f>
        <v>松山市☓☓町☓☓番地</v>
      </c>
      <c r="AD62" s="211"/>
      <c r="AE62" s="211"/>
      <c r="AF62" s="211"/>
      <c r="AG62" s="211"/>
      <c r="AH62" s="211"/>
      <c r="AI62" s="211"/>
      <c r="AJ62" s="211"/>
      <c r="AK62" s="211"/>
      <c r="AL62" s="45"/>
    </row>
    <row r="63" spans="1:38" ht="20.25" customHeight="1"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32"/>
      <c r="M63" s="33"/>
      <c r="N63" s="26"/>
      <c r="O63" s="26"/>
      <c r="P63" s="26"/>
      <c r="Q63" s="33"/>
      <c r="R63" s="26"/>
      <c r="S63" s="26"/>
      <c r="T63" s="26"/>
      <c r="U63" s="33"/>
      <c r="V63" s="26"/>
      <c r="W63" s="26"/>
      <c r="X63" s="26"/>
      <c r="Y63" s="204"/>
      <c r="Z63" s="204"/>
      <c r="AA63" s="204"/>
      <c r="AB63" s="204"/>
      <c r="AC63" s="212" t="str">
        <f>【動】入力シート①!C9</f>
        <v>愛媛◯◯動物病院</v>
      </c>
      <c r="AD63" s="212"/>
      <c r="AE63" s="212"/>
      <c r="AF63" s="212"/>
      <c r="AG63" s="212"/>
      <c r="AH63" s="212"/>
      <c r="AI63" s="212"/>
      <c r="AJ63" s="212"/>
      <c r="AK63" s="212"/>
      <c r="AL63" s="45"/>
    </row>
    <row r="64" spans="1:38" ht="6.75" customHeight="1"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32"/>
      <c r="M64" s="33"/>
      <c r="N64" s="26"/>
      <c r="O64" s="26"/>
      <c r="P64" s="26"/>
      <c r="Q64" s="33"/>
      <c r="R64" s="26"/>
      <c r="S64" s="26"/>
      <c r="T64" s="26"/>
      <c r="U64" s="33"/>
      <c r="V64" s="26"/>
      <c r="W64" s="26"/>
      <c r="X64" s="26"/>
      <c r="Y64" s="33"/>
      <c r="Z64" s="26"/>
      <c r="AA64" s="26"/>
      <c r="AB64" s="26"/>
      <c r="AC64" s="33"/>
      <c r="AD64" s="26"/>
      <c r="AE64" s="26"/>
      <c r="AF64" s="26"/>
      <c r="AG64" s="26"/>
      <c r="AH64" s="26"/>
      <c r="AI64" s="26"/>
      <c r="AJ64" s="26"/>
      <c r="AK64" s="26"/>
      <c r="AL64" s="45"/>
    </row>
    <row r="65" spans="1:38" ht="20.25" customHeight="1">
      <c r="B65" s="25"/>
      <c r="C65" s="26"/>
      <c r="D65" s="26"/>
      <c r="E65" s="26"/>
      <c r="F65" s="26"/>
      <c r="G65" s="26"/>
      <c r="H65" s="26"/>
      <c r="I65" s="26"/>
      <c r="J65" s="26"/>
      <c r="K65" s="26"/>
      <c r="L65" s="32"/>
      <c r="M65" s="33"/>
      <c r="N65" s="26"/>
      <c r="O65" s="26"/>
      <c r="V65" s="26"/>
      <c r="W65" s="26"/>
      <c r="X65" s="26"/>
      <c r="Y65" s="205" t="s">
        <v>841</v>
      </c>
      <c r="Z65" s="205"/>
      <c r="AA65" s="205"/>
      <c r="AB65" s="205"/>
      <c r="AC65" s="209" t="str">
        <f>【動】入力シート①!C10</f>
        <v>愛媛　一郎</v>
      </c>
      <c r="AD65" s="209"/>
      <c r="AE65" s="209"/>
      <c r="AF65" s="209"/>
      <c r="AG65" s="209"/>
      <c r="AH65" s="209"/>
      <c r="AI65" s="209"/>
      <c r="AJ65" s="209"/>
      <c r="AK65" s="209"/>
      <c r="AL65" s="45"/>
    </row>
    <row r="66" spans="1:38" ht="20.25" customHeight="1">
      <c r="B66" s="25"/>
      <c r="D66" s="207" t="s">
        <v>16</v>
      </c>
      <c r="E66" s="40"/>
      <c r="F66" s="40"/>
      <c r="G66" s="223"/>
      <c r="H66" s="192" t="str">
        <f>【動】入力シート①!C6</f>
        <v>麻薬管理者</v>
      </c>
      <c r="I66" s="192"/>
      <c r="J66" s="192"/>
      <c r="K66" s="192"/>
      <c r="L66" s="34"/>
      <c r="M66" s="33"/>
      <c r="N66" s="26"/>
      <c r="R66" s="42" t="str">
        <f>【管】入力シート①!C$7</f>
        <v>◯◯</v>
      </c>
      <c r="S66" s="134" t="s">
        <v>21</v>
      </c>
      <c r="T66" s="192" t="str">
        <f>【管】入力シート①!E$7</f>
        <v>XXXX</v>
      </c>
      <c r="U66" s="192"/>
      <c r="V66" s="207" t="s">
        <v>842</v>
      </c>
      <c r="W66" s="26"/>
      <c r="X66" s="26"/>
      <c r="Y66" s="192"/>
      <c r="Z66" s="192"/>
      <c r="AA66" s="192"/>
      <c r="AB66" s="192"/>
      <c r="AC66" s="210"/>
      <c r="AD66" s="210"/>
      <c r="AE66" s="210"/>
      <c r="AF66" s="210"/>
      <c r="AG66" s="210"/>
      <c r="AH66" s="210"/>
      <c r="AI66" s="210"/>
      <c r="AJ66" s="210"/>
      <c r="AK66" s="210"/>
      <c r="AL66" s="45"/>
    </row>
    <row r="67" spans="1:38" ht="12.75" customHeight="1">
      <c r="B67" s="25"/>
      <c r="C67" s="26"/>
      <c r="D67" s="26"/>
      <c r="E67" s="26"/>
      <c r="F67" s="26"/>
      <c r="G67" s="26"/>
      <c r="H67" s="26"/>
      <c r="I67" s="26"/>
      <c r="J67" s="26"/>
      <c r="K67" s="26"/>
      <c r="L67" s="32"/>
      <c r="M67" s="33"/>
      <c r="N67" s="26"/>
      <c r="O67" s="26"/>
      <c r="P67" s="26"/>
      <c r="Q67" s="33"/>
      <c r="R67" s="26"/>
      <c r="S67" s="26"/>
      <c r="T67" s="26"/>
      <c r="U67" s="33"/>
      <c r="V67" s="26"/>
      <c r="W67" s="26"/>
      <c r="X67" s="26"/>
      <c r="Y67" s="33"/>
      <c r="Z67" s="26"/>
      <c r="AA67" s="26"/>
      <c r="AB67" s="26"/>
      <c r="AC67" s="33"/>
      <c r="AD67" s="26"/>
      <c r="AE67" s="26"/>
      <c r="AF67" s="26"/>
      <c r="AG67" s="26"/>
      <c r="AH67" s="26"/>
      <c r="AI67" s="26"/>
      <c r="AJ67" s="26"/>
      <c r="AK67" s="26"/>
      <c r="AL67" s="45"/>
    </row>
    <row r="68" spans="1:38" ht="19.5" customHeight="1">
      <c r="B68" s="194" t="s">
        <v>94</v>
      </c>
      <c r="C68" s="194"/>
      <c r="D68" s="194"/>
      <c r="E68" s="194"/>
      <c r="F68" s="194"/>
      <c r="G68" s="194"/>
      <c r="H68" s="194"/>
      <c r="I68" s="194"/>
      <c r="J68" s="194"/>
      <c r="K68" s="195" t="s">
        <v>47</v>
      </c>
      <c r="L68" s="213"/>
      <c r="M68" s="214"/>
      <c r="N68" s="217" t="s">
        <v>843</v>
      </c>
      <c r="O68" s="218"/>
      <c r="P68" s="218"/>
      <c r="Q68" s="219"/>
      <c r="R68" s="195" t="s">
        <v>844</v>
      </c>
      <c r="S68" s="213"/>
      <c r="T68" s="213"/>
      <c r="U68" s="214"/>
      <c r="V68" s="195" t="s">
        <v>845</v>
      </c>
      <c r="W68" s="213"/>
      <c r="X68" s="213"/>
      <c r="Y68" s="214"/>
      <c r="Z68" s="217" t="s">
        <v>846</v>
      </c>
      <c r="AA68" s="218"/>
      <c r="AB68" s="218"/>
      <c r="AC68" s="219"/>
      <c r="AD68" s="194" t="s">
        <v>56</v>
      </c>
      <c r="AE68" s="194"/>
      <c r="AF68" s="194"/>
      <c r="AG68" s="194"/>
      <c r="AH68" s="194"/>
      <c r="AI68" s="194"/>
      <c r="AJ68" s="194"/>
      <c r="AK68" s="194"/>
      <c r="AL68" s="194"/>
    </row>
    <row r="69" spans="1:38" ht="19.5" customHeight="1">
      <c r="B69" s="194"/>
      <c r="C69" s="194"/>
      <c r="D69" s="194"/>
      <c r="E69" s="194"/>
      <c r="F69" s="194"/>
      <c r="G69" s="194"/>
      <c r="H69" s="194"/>
      <c r="I69" s="194"/>
      <c r="J69" s="194"/>
      <c r="K69" s="215"/>
      <c r="L69" s="191"/>
      <c r="M69" s="216"/>
      <c r="N69" s="220"/>
      <c r="O69" s="221"/>
      <c r="P69" s="221"/>
      <c r="Q69" s="222"/>
      <c r="R69" s="215"/>
      <c r="S69" s="191"/>
      <c r="T69" s="191"/>
      <c r="U69" s="216"/>
      <c r="V69" s="215"/>
      <c r="W69" s="191"/>
      <c r="X69" s="191"/>
      <c r="Y69" s="216"/>
      <c r="Z69" s="220"/>
      <c r="AA69" s="221"/>
      <c r="AB69" s="221"/>
      <c r="AC69" s="222"/>
      <c r="AD69" s="194"/>
      <c r="AE69" s="194"/>
      <c r="AF69" s="194"/>
      <c r="AG69" s="194"/>
      <c r="AH69" s="194"/>
      <c r="AI69" s="194"/>
      <c r="AJ69" s="194"/>
      <c r="AK69" s="194"/>
      <c r="AL69" s="194"/>
    </row>
    <row r="70" spans="1:38" ht="44.15" customHeight="1">
      <c r="A70" s="17">
        <v>1</v>
      </c>
      <c r="B70" s="197" t="str">
        <f ca="1">IF(AND(VLOOKUP(A70,【動】入力シート➁!$A:$B,COLUMN(【動】入力シート➁!$B$5),0)=0,AD70=""),"",IF(AND(VLOOKUP(A70,【動】入力シート➁!$A:$B,COLUMN(【動】入力シート➁!$B$5),0)=0,AD70&lt;&gt;""),IFERROR(IF(AND(OFFSET(B16,-2,0,1,1)=$B$14,OFFSET(B16,-19,0,1,1)="　　　　　　　〃"),OFFSET(B16,-20,0,1,1),IF(AND(OFFSET(B16,-2,0,1,1)=$B$14,OFFSET(B16,-19,0,1,1)&lt;&gt;"　　　　　　　〃"),OFFSET(B16,-19,0,1,1),"　　　　　　　〃")),"　　　　　　　〃"),(VLOOKUP(A70,【動】入力シート➁!$A:$B,COLUMN(【動】入力シート➁!$B$5),0))))</f>
        <v>ケタラール筋注用500mg</v>
      </c>
      <c r="C70" s="198"/>
      <c r="D70" s="198"/>
      <c r="E70" s="198"/>
      <c r="F70" s="198"/>
      <c r="G70" s="198"/>
      <c r="H70" s="198"/>
      <c r="I70" s="198"/>
      <c r="J70" s="199"/>
      <c r="K70" s="35" t="str">
        <f ca="1">IF(M70="","",IFERROR(VLOOKUP($A70,【動】入力シート➁!$A:$R,COLUMN(【動】入力シート➁!$C$7),0),""))</f>
        <v>10mL×</v>
      </c>
      <c r="L70" s="36">
        <f>IF(OR(N70="",VLOOKUP(A70,【動】入力シート➁!$A:$R,COLUMN(【動】入力シート➁!D61),0)=0),"",VLOOKUP(A70,【動】入力シート➁!$A:$R,COLUMN(【動】入力シート➁!D61),0))</f>
        <v>1</v>
      </c>
      <c r="M70" s="37" t="str">
        <f ca="1">IF(L70="","",VLOOKUP($A70,【動】入力シート➁!$A:$R,COLUMN(【動】入力シート➁!$E$7),0))</f>
        <v>V</v>
      </c>
      <c r="N70" s="200">
        <f>IF(VLOOKUP($A70,【動】入力シート➁!$A:$R,COLUMN(【動】入力シート➁!F61),0)=0,"",IF(VLOOKUP($A70,【動】入力シート➁!$A:$R,COLUMN(【動】入力シート➁!F61),0)&lt;0,"("&amp;-VLOOKUP($A70,【動】入力シート➁!$A:$R,COLUMN(【動】入力シート➁!F61),0)&amp;VLOOKUP($A70,【動】入力シート➁!$A:$R,COLUMN(【動】入力シート➁!G61),0)&amp;")",VLOOKUP($A70,【動】入力シート➁!$A:$R,COLUMN(【動】入力シート➁!F61),0)))</f>
        <v>21</v>
      </c>
      <c r="O70" s="201"/>
      <c r="P70" s="201"/>
      <c r="Q70" s="41" t="str">
        <f ca="1">IF(OR(N70="",COUNT(N70)=0),"",VLOOKUP($A70,【動】入力シート➁!$A:$R,COLUMN(【動】入力シート➁!G61),0))</f>
        <v>mL</v>
      </c>
      <c r="R70" s="200">
        <f>IF(VLOOKUP($A70,【動】入力シート➁!$A:$R,COLUMN(【動】入力シート➁!H61),0)=0,"",IF(VLOOKUP($A70,【動】入力シート➁!$A:$R,COLUMN(【動】入力シート➁!H61),0)&lt;0,"("&amp;-VLOOKUP($A70,【動】入力シート➁!$A:$R,COLUMN(【動】入力シート➁!H61),0)&amp;VLOOKUP($A70,【動】入力シート➁!$A:$R,COLUMN(【動】入力シート➁!I61),0)&amp;")",VLOOKUP($A70,【動】入力シート➁!$A:$R,COLUMN(【動】入力シート➁!H61),0)))</f>
        <v>100</v>
      </c>
      <c r="S70" s="201"/>
      <c r="T70" s="201"/>
      <c r="U70" s="41" t="str">
        <f ca="1">IF(OR(R70="",COUNT(R70)=0),"",VLOOKUP($A70,【動】入力シート➁!$A:$R,COLUMN(【動】入力シート➁!G61),0))</f>
        <v>mL</v>
      </c>
      <c r="V70" s="200">
        <f>IF(VLOOKUP($A70,【動】入力シート➁!$A:$R,COLUMN(【動】入力シート➁!J61),0)=0,"",IF(VLOOKUP($A70,【動】入力シート➁!$A:$R,COLUMN(【動】入力シート➁!J61),0)&lt;0,"("&amp;-VLOOKUP($A70,【動】入力シート➁!$A:$R,COLUMN(【動】入力シート➁!J61),0)&amp;VLOOKUP($A70,【動】入力シート➁!$A:$R,COLUMN(【動】入力シート➁!K61),0)&amp;")",VLOOKUP($A70,【動】入力シート➁!$A:$R,COLUMN(【動】入力シート➁!J61),0)))</f>
        <v>92.5</v>
      </c>
      <c r="W70" s="201"/>
      <c r="X70" s="201"/>
      <c r="Y70" s="41" t="str">
        <f ca="1">IF(OR(V70="",COUNT(V70)=0),"",VLOOKUP($A70,【動】入力シート➁!$A:$R,COLUMN(【動】入力シート➁!G61),0))</f>
        <v>mL</v>
      </c>
      <c r="Z70" s="200">
        <f>IF(VLOOKUP($A70,【動】入力シート➁!$A:$R,COLUMN(【動】入力シート➁!L61),0)=0,"",IF(VLOOKUP($A70,【動】入力シート➁!$A:$R,COLUMN(【動】入力シート➁!L61),0)&lt;0,"("&amp;-VLOOKUP($A70,【動】入力シート➁!$A:$R,COLUMN(【動】入力シート➁!L61),0)&amp;VLOOKUP($A70,【動】入力シート➁!$A:$R,COLUMN(【動】入力シート➁!M61),0)&amp;")",VLOOKUP($A70,【動】入力シート➁!$A:$R,COLUMN(【動】入力シート➁!L61),0)))</f>
        <v>47.5</v>
      </c>
      <c r="AA70" s="201"/>
      <c r="AB70" s="201"/>
      <c r="AC70" s="41" t="str">
        <f ca="1">IF(OR(Z70="",COUNT(Z70)=0),"",VLOOKUP($A70,【動】入力シート➁!$A:$R,COLUMN(【動】入力シート➁!G61),0))</f>
        <v>mL</v>
      </c>
      <c r="AD70" s="196" t="str">
        <f>IF(VLOOKUP(A70,【動】入力シート➁!$A:$R,COLUMN(【動】入力シート➁!R61),0)=0,"",VLOOKUP(A70,【動】入力シート➁!$A:$R,COLUMN(【動】入力シート➁!R61),0))</f>
        <v xml:space="preserve">R○.7.2（1.0mL 事故） （R○.7.3 届出） </v>
      </c>
      <c r="AE70" s="196"/>
      <c r="AF70" s="196"/>
      <c r="AG70" s="196"/>
      <c r="AH70" s="196"/>
      <c r="AI70" s="196"/>
      <c r="AJ70" s="196"/>
      <c r="AK70" s="196"/>
      <c r="AL70" s="196"/>
    </row>
    <row r="71" spans="1:38" ht="44.15" customHeight="1">
      <c r="A71" s="17">
        <f t="shared" ref="A71:A78" ca="1" si="2">OFFSET(A71,-1,0,1,1)+1</f>
        <v>2</v>
      </c>
      <c r="B71" s="197" t="str">
        <f ca="1">IF(AND(VLOOKUP(A71,【動】入力シート➁!$A:$B,COLUMN(【動】入力シート➁!$B$5),0)=0,AD71=""),"",IF(AND(VLOOKUP(A71,【動】入力シート➁!$A:$B,COLUMN(【動】入力シート➁!$B$5),0)=0,AD71&lt;&gt;""),IFERROR(IF(AND(OFFSET(B17,-2,0,1,1)=$B$14,OFFSET(B17,-19,0,1,1)="　　　　　　　〃"),OFFSET(B17,-20,0,1,1),IF(AND(OFFSET(B17,-2,0,1,1)=$B$14,OFFSET(B17,-19,0,1,1)&lt;&gt;"　　　　　　　〃"),OFFSET(B17,-19,0,1,1),"　　　　　　　〃")),"　　　　　　　〃"),(VLOOKUP(A71,【動】入力シート➁!$A:$B,COLUMN(【動】入力シート➁!$B$5),0))))</f>
        <v>　　　　　　　〃</v>
      </c>
      <c r="C71" s="198"/>
      <c r="D71" s="198"/>
      <c r="E71" s="198"/>
      <c r="F71" s="198"/>
      <c r="G71" s="198"/>
      <c r="H71" s="198"/>
      <c r="I71" s="198"/>
      <c r="J71" s="199"/>
      <c r="K71" s="35" t="str">
        <f ca="1">IF(M71="","",IFERROR(VLOOKUP($A71,【動】入力シート➁!$A:$R,COLUMN(【動】入力シート➁!$C$7),0),""))</f>
        <v/>
      </c>
      <c r="L71" s="36" t="str">
        <f ca="1">IF(OR(N71="",VLOOKUP(A71,【動】入力シート➁!$A:$R,COLUMN(【動】入力シート➁!D62),0)=0),"",VLOOKUP(A71,【動】入力シート➁!$A:$R,COLUMN(【動】入力シート➁!D62),0))</f>
        <v/>
      </c>
      <c r="M71" s="37" t="str">
        <f ca="1">IF(L71="","",VLOOKUP($A71,【動】入力シート➁!$A:$R,COLUMN(【動】入力シート➁!$E$7),0))</f>
        <v/>
      </c>
      <c r="N71" s="200" t="str">
        <f ca="1">IF(VLOOKUP($A71,【動】入力シート➁!$A:$R,COLUMN(【動】入力シート➁!F62),0)=0,"",IF(VLOOKUP($A71,【動】入力シート➁!$A:$R,COLUMN(【動】入力シート➁!F62),0)&lt;0,"("&amp;-VLOOKUP($A71,【動】入力シート➁!$A:$R,COLUMN(【動】入力シート➁!F62),0)&amp;VLOOKUP($A71,【動】入力シート➁!$A:$R,COLUMN(【動】入力シート➁!G62),0)&amp;")",VLOOKUP($A71,【動】入力シート➁!$A:$R,COLUMN(【動】入力シート➁!F62),0)))</f>
        <v/>
      </c>
      <c r="O71" s="201"/>
      <c r="P71" s="201"/>
      <c r="Q71" s="41" t="str">
        <f ca="1">IF(OR(N71="",COUNT(N71)=0),"",VLOOKUP($A71,【動】入力シート➁!$A:$R,COLUMN(【動】入力シート➁!G62),0))</f>
        <v/>
      </c>
      <c r="R71" s="200">
        <f ca="1">IF(VLOOKUP($A71,【動】入力シート➁!$A:$R,COLUMN(【動】入力シート➁!H62),0)=0,"",IF(VLOOKUP($A71,【動】入力シート➁!$A:$R,COLUMN(【動】入力シート➁!H62),0)&lt;0,"("&amp;-VLOOKUP($A71,【動】入力シート➁!$A:$R,COLUMN(【動】入力シート➁!H62),0)&amp;VLOOKUP($A71,【動】入力シート➁!$A:$R,COLUMN(【動】入力シート➁!I62),0)&amp;")",VLOOKUP($A71,【動】入力シート➁!$A:$R,COLUMN(【動】入力シート➁!H62),0)))</f>
        <v>20</v>
      </c>
      <c r="S71" s="201"/>
      <c r="T71" s="201"/>
      <c r="U71" s="41" t="str">
        <f ca="1">IF(OR(R71="",COUNT(R71)=0),"",VLOOKUP($A71,【動】入力シート➁!$A:$R,COLUMN(【動】入力シート➁!G62),0))</f>
        <v>mL</v>
      </c>
      <c r="V71" s="200" t="str">
        <f ca="1">IF(VLOOKUP($A71,【動】入力シート➁!$A:$R,COLUMN(【動】入力シート➁!J62),0)=0,"",IF(VLOOKUP($A71,【動】入力シート➁!$A:$R,COLUMN(【動】入力シート➁!J62),0)&lt;0,"("&amp;-VLOOKUP($A71,【動】入力シート➁!$A:$R,COLUMN(【動】入力シート➁!J62),0)&amp;VLOOKUP($A71,【動】入力シート➁!$A:$R,COLUMN(【動】入力シート➁!K62),0)&amp;")",VLOOKUP($A71,【動】入力シート➁!$A:$R,COLUMN(【動】入力シート➁!J62),0)))</f>
        <v/>
      </c>
      <c r="W71" s="201"/>
      <c r="X71" s="201"/>
      <c r="Y71" s="41" t="str">
        <f ca="1">IF(OR(V71="",COUNT(V71)=0),"",VLOOKUP($A71,【動】入力シート➁!$A:$R,COLUMN(【動】入力シート➁!G62),0))</f>
        <v/>
      </c>
      <c r="Z71" s="200" t="str">
        <f ca="1">IF(VLOOKUP($A71,【動】入力シート➁!$A:$R,COLUMN(【動】入力シート➁!L62),0)=0,"",IF(VLOOKUP($A71,【動】入力シート➁!$A:$R,COLUMN(【動】入力シート➁!L62),0)&lt;0,"("&amp;-VLOOKUP($A71,【動】入力シート➁!$A:$R,COLUMN(【動】入力シート➁!L62),0)&amp;VLOOKUP($A71,【動】入力シート➁!$A:$R,COLUMN(【動】入力シート➁!M62),0)&amp;")",VLOOKUP($A71,【動】入力シート➁!$A:$R,COLUMN(【動】入力シート➁!L62),0)))</f>
        <v/>
      </c>
      <c r="AA71" s="201"/>
      <c r="AB71" s="201"/>
      <c r="AC71" s="41" t="str">
        <f ca="1">IF(OR(Z71="",COUNT(Z71)=0),"",VLOOKUP($A71,【動】入力シート➁!$A:$R,COLUMN(【動】入力シート➁!G62),0))</f>
        <v/>
      </c>
      <c r="AD71" s="196" t="str">
        <f ca="1">IF(VLOOKUP(A71,【動】入力シート➁!$A:$R,COLUMN(【動】入力シート➁!R62),0)=0,"",VLOOKUP(A71,【動】入力シート➁!$A:$R,COLUMN(【動】入力シート➁!R62),0))</f>
        <v xml:space="preserve">R○.6.1 業務廃止に伴い〇〇動物病院から譲受 </v>
      </c>
      <c r="AE71" s="196"/>
      <c r="AF71" s="196"/>
      <c r="AG71" s="196"/>
      <c r="AH71" s="196"/>
      <c r="AI71" s="196"/>
      <c r="AJ71" s="196"/>
      <c r="AK71" s="196"/>
      <c r="AL71" s="196"/>
    </row>
    <row r="72" spans="1:38" ht="44.15" customHeight="1">
      <c r="A72" s="17">
        <f t="shared" ca="1" si="2"/>
        <v>3</v>
      </c>
      <c r="B72" s="197" t="str">
        <f ca="1">IF(AND(VLOOKUP(A72,【動】入力シート➁!$A:$B,COLUMN(【動】入力シート➁!$B$5),0)=0,AD72=""),"",IF(AND(VLOOKUP(A72,【動】入力シート➁!$A:$B,COLUMN(【動】入力シート➁!$B$5),0)=0,AD72&lt;&gt;""),IFERROR(IF(AND(OFFSET(B18,-2,0,1,1)=$B$14,OFFSET(B18,-19,0,1,1)="　　　　　　　〃"),OFFSET(B18,-20,0,1,1),IF(AND(OFFSET(B18,-2,0,1,1)=$B$14,OFFSET(B18,-19,0,1,1)&lt;&gt;"　　　　　　　〃"),OFFSET(B18,-19,0,1,1),"　　　　　　　〃")),"　　　　　　　〃"),(VLOOKUP(A72,【動】入力シート➁!$A:$B,COLUMN(【動】入力シート➁!$B$5),0))))</f>
        <v>ケタラール静注用200mg</v>
      </c>
      <c r="C72" s="198"/>
      <c r="D72" s="198"/>
      <c r="E72" s="198"/>
      <c r="F72" s="198"/>
      <c r="G72" s="198"/>
      <c r="H72" s="198"/>
      <c r="I72" s="198"/>
      <c r="J72" s="199"/>
      <c r="K72" s="35" t="str">
        <f ca="1">IF(M72="","",IFERROR(VLOOKUP($A72,【動】入力シート➁!$A:$R,COLUMN(【動】入力シート➁!$C$7),0),""))</f>
        <v>20mL×</v>
      </c>
      <c r="L72" s="36">
        <f ca="1">IF(OR(N72="",VLOOKUP(A72,【動】入力シート➁!$A:$R,COLUMN(【動】入力シート➁!D63),0)=0),"",VLOOKUP(A72,【動】入力シート➁!$A:$R,COLUMN(【動】入力シート➁!D63),0))</f>
        <v>1</v>
      </c>
      <c r="M72" s="37" t="str">
        <f ca="1">IF(L72="","",VLOOKUP($A72,【動】入力シート➁!$A:$R,COLUMN(【動】入力シート➁!$E$7),0))</f>
        <v>V</v>
      </c>
      <c r="N72" s="200">
        <f ca="1">IF(VLOOKUP($A72,【動】入力シート➁!$A:$R,COLUMN(【動】入力シート➁!F63),0)=0,"",IF(VLOOKUP($A72,【動】入力シート➁!$A:$R,COLUMN(【動】入力シート➁!F63),0)&lt;0,"("&amp;-VLOOKUP($A72,【動】入力シート➁!$A:$R,COLUMN(【動】入力シート➁!F63),0)&amp;VLOOKUP($A72,【動】入力シート➁!$A:$R,COLUMN(【動】入力シート➁!G63),0)&amp;")",VLOOKUP($A72,【動】入力シート➁!$A:$R,COLUMN(【動】入力シート➁!F63),0)))</f>
        <v>15</v>
      </c>
      <c r="O72" s="201"/>
      <c r="P72" s="201"/>
      <c r="Q72" s="41" t="str">
        <f ca="1">IF(OR(N72="",COUNT(N72)=0),"",VLOOKUP($A72,【動】入力シート➁!$A:$R,COLUMN(【動】入力シート➁!G63),0))</f>
        <v>mL</v>
      </c>
      <c r="R72" s="200">
        <f ca="1">IF(VLOOKUP($A72,【動】入力シート➁!$A:$R,COLUMN(【動】入力シート➁!H63),0)=0,"",IF(VLOOKUP($A72,【動】入力シート➁!$A:$R,COLUMN(【動】入力シート➁!H63),0)&lt;0,"("&amp;-VLOOKUP($A72,【動】入力シート➁!$A:$R,COLUMN(【動】入力シート➁!H63),0)&amp;VLOOKUP($A72,【動】入力シート➁!$A:$R,COLUMN(【動】入力シート➁!I63),0)&amp;")",VLOOKUP($A72,【動】入力シート➁!$A:$R,COLUMN(【動】入力シート➁!H63),0)))</f>
        <v>60</v>
      </c>
      <c r="S72" s="201"/>
      <c r="T72" s="201"/>
      <c r="U72" s="41" t="str">
        <f ca="1">IF(OR(R72="",COUNT(R72)=0),"",VLOOKUP($A72,【動】入力シート➁!$A:$R,COLUMN(【動】入力シート➁!G63),0))</f>
        <v>mL</v>
      </c>
      <c r="V72" s="200">
        <f ca="1">IF(VLOOKUP($A72,【動】入力シート➁!$A:$R,COLUMN(【動】入力シート➁!J63),0)=0,"",IF(VLOOKUP($A72,【動】入力シート➁!$A:$R,COLUMN(【動】入力シート➁!J63),0)&lt;0,"("&amp;-VLOOKUP($A72,【動】入力シート➁!$A:$R,COLUMN(【動】入力シート➁!J63),0)&amp;VLOOKUP($A72,【動】入力シート➁!$A:$R,COLUMN(【動】入力シート➁!K63),0)&amp;")",VLOOKUP($A72,【動】入力シート➁!$A:$R,COLUMN(【動】入力シート➁!J63),0)))</f>
        <v>55</v>
      </c>
      <c r="W72" s="201"/>
      <c r="X72" s="201"/>
      <c r="Y72" s="41" t="str">
        <f ca="1">IF(OR(V72="",COUNT(V72)=0),"",VLOOKUP($A72,【動】入力シート➁!$A:$R,COLUMN(【動】入力シート➁!G63),0))</f>
        <v>mL</v>
      </c>
      <c r="Z72" s="200">
        <f ca="1">IF(VLOOKUP($A72,【動】入力シート➁!$A:$R,COLUMN(【動】入力シート➁!L63),0)=0,"",IF(VLOOKUP($A72,【動】入力シート➁!$A:$R,COLUMN(【動】入力シート➁!L63),0)&lt;0,"("&amp;-VLOOKUP($A72,【動】入力シート➁!$A:$R,COLUMN(【動】入力シート➁!L63),0)&amp;VLOOKUP($A72,【動】入力シート➁!$A:$R,COLUMN(【動】入力シート➁!M63),0)&amp;")",VLOOKUP($A72,【動】入力シート➁!$A:$R,COLUMN(【動】入力シート➁!L63),0)))</f>
        <v>16</v>
      </c>
      <c r="AA72" s="201"/>
      <c r="AB72" s="201"/>
      <c r="AC72" s="41" t="str">
        <f ca="1">IF(OR(Z72="",COUNT(Z72)=0),"",VLOOKUP($A72,【動】入力シート➁!$A:$R,COLUMN(【動】入力シート➁!G63),0))</f>
        <v>mL</v>
      </c>
      <c r="AD72" s="196" t="str">
        <f ca="1">IF(VLOOKUP(A72,【動】入力シート➁!$A:$R,COLUMN(【動】入力シート➁!R63),0)=0,"",VLOOKUP(A72,【動】入力シート➁!$A:$R,COLUMN(【動】入力シート➁!R63),0))</f>
        <v xml:space="preserve">R○.3.1 廃棄 5.0mL 
秤量誤差＋1.0mL 
R○.8.31確認 </v>
      </c>
      <c r="AE72" s="196"/>
      <c r="AF72" s="196"/>
      <c r="AG72" s="196"/>
      <c r="AH72" s="196"/>
      <c r="AI72" s="196"/>
      <c r="AJ72" s="196"/>
      <c r="AK72" s="196"/>
      <c r="AL72" s="196"/>
    </row>
    <row r="73" spans="1:38" ht="44.15" customHeight="1">
      <c r="A73" s="17">
        <f t="shared" ca="1" si="2"/>
        <v>4</v>
      </c>
      <c r="B73" s="197" t="str">
        <f ca="1">IF(AND(VLOOKUP(A73,【動】入力シート➁!$A:$B,COLUMN(【動】入力シート➁!$B$5),0)=0,AD73=""),"",IF(AND(VLOOKUP(A73,【動】入力シート➁!$A:$B,COLUMN(【動】入力シート➁!$B$5),0)=0,AD73&lt;&gt;""),IFERROR(IF(AND(OFFSET(B19,-2,0,1,1)=$B$14,OFFSET(B19,-19,0,1,1)="　　　　　　　〃"),OFFSET(B19,-20,0,1,1),IF(AND(OFFSET(B19,-2,0,1,1)=$B$14,OFFSET(B19,-19,0,1,1)&lt;&gt;"　　　　　　　〃"),OFFSET(B19,-19,0,1,1),"　　　　　　　〃")),"　　　　　　　〃"),(VLOOKUP(A73,【動】入力シート➁!$A:$B,COLUMN(【動】入力シート➁!$B$5),0))))</f>
        <v/>
      </c>
      <c r="C73" s="198"/>
      <c r="D73" s="198"/>
      <c r="E73" s="198"/>
      <c r="F73" s="198"/>
      <c r="G73" s="198"/>
      <c r="H73" s="198"/>
      <c r="I73" s="198"/>
      <c r="J73" s="199"/>
      <c r="K73" s="35" t="str">
        <f ca="1">IF(M73="","",IFERROR(VLOOKUP($A73,【動】入力シート➁!$A:$R,COLUMN(【動】入力シート➁!$C$7),0),""))</f>
        <v/>
      </c>
      <c r="L73" s="36" t="str">
        <f ca="1">IF(OR(N73="",VLOOKUP(A73,【動】入力シート➁!$A:$R,COLUMN(【動】入力シート➁!D64),0)=0),"",VLOOKUP(A73,【動】入力シート➁!$A:$R,COLUMN(【動】入力シート➁!D64),0))</f>
        <v/>
      </c>
      <c r="M73" s="37" t="str">
        <f ca="1">IF(L73="","",VLOOKUP($A73,【動】入力シート➁!$A:$R,COLUMN(【動】入力シート➁!$E$7),0))</f>
        <v/>
      </c>
      <c r="N73" s="200" t="str">
        <f ca="1">IF(VLOOKUP($A73,【動】入力シート➁!$A:$R,COLUMN(【動】入力シート➁!F64),0)=0,"",IF(VLOOKUP($A73,【動】入力シート➁!$A:$R,COLUMN(【動】入力シート➁!F64),0)&lt;0,"("&amp;-VLOOKUP($A73,【動】入力シート➁!$A:$R,COLUMN(【動】入力シート➁!F64),0)&amp;VLOOKUP($A73,【動】入力シート➁!$A:$R,COLUMN(【動】入力シート➁!G64),0)&amp;")",VLOOKUP($A73,【動】入力シート➁!$A:$R,COLUMN(【動】入力シート➁!F64),0)))</f>
        <v/>
      </c>
      <c r="O73" s="201"/>
      <c r="P73" s="201"/>
      <c r="Q73" s="41" t="str">
        <f ca="1">IF(OR(N73="",COUNT(N73)=0),"",VLOOKUP($A73,【動】入力シート➁!$A:$R,COLUMN(【動】入力シート➁!G64),0))</f>
        <v/>
      </c>
      <c r="R73" s="200" t="str">
        <f ca="1">IF(VLOOKUP($A73,【動】入力シート➁!$A:$R,COLUMN(【動】入力シート➁!H64),0)=0,"",IF(VLOOKUP($A73,【動】入力シート➁!$A:$R,COLUMN(【動】入力シート➁!H64),0)&lt;0,"("&amp;-VLOOKUP($A73,【動】入力シート➁!$A:$R,COLUMN(【動】入力シート➁!H64),0)&amp;VLOOKUP($A73,【動】入力シート➁!$A:$R,COLUMN(【動】入力シート➁!I64),0)&amp;")",VLOOKUP($A73,【動】入力シート➁!$A:$R,COLUMN(【動】入力シート➁!H64),0)))</f>
        <v/>
      </c>
      <c r="S73" s="201"/>
      <c r="T73" s="201"/>
      <c r="U73" s="41" t="str">
        <f ca="1">IF(OR(R73="",COUNT(R73)=0),"",VLOOKUP($A73,【動】入力シート➁!$A:$R,COLUMN(【動】入力シート➁!G64),0))</f>
        <v/>
      </c>
      <c r="V73" s="200" t="str">
        <f ca="1">IF(VLOOKUP($A73,【動】入力シート➁!$A:$R,COLUMN(【動】入力シート➁!J64),0)=0,"",IF(VLOOKUP($A73,【動】入力シート➁!$A:$R,COLUMN(【動】入力シート➁!J64),0)&lt;0,"("&amp;-VLOOKUP($A73,【動】入力シート➁!$A:$R,COLUMN(【動】入力シート➁!J64),0)&amp;VLOOKUP($A73,【動】入力シート➁!$A:$R,COLUMN(【動】入力シート➁!K64),0)&amp;")",VLOOKUP($A73,【動】入力シート➁!$A:$R,COLUMN(【動】入力シート➁!J64),0)))</f>
        <v/>
      </c>
      <c r="W73" s="201"/>
      <c r="X73" s="201"/>
      <c r="Y73" s="41" t="str">
        <f ca="1">IF(OR(V73="",COUNT(V73)=0),"",VLOOKUP($A73,【動】入力シート➁!$A:$R,COLUMN(【動】入力シート➁!G64),0))</f>
        <v/>
      </c>
      <c r="Z73" s="200" t="str">
        <f ca="1">IF(VLOOKUP($A73,【動】入力シート➁!$A:$R,COLUMN(【動】入力シート➁!L64),0)=0,"",IF(VLOOKUP($A73,【動】入力シート➁!$A:$R,COLUMN(【動】入力シート➁!L64),0)&lt;0,"("&amp;-VLOOKUP($A73,【動】入力シート➁!$A:$R,COLUMN(【動】入力シート➁!L64),0)&amp;VLOOKUP($A73,【動】入力シート➁!$A:$R,COLUMN(【動】入力シート➁!M64),0)&amp;")",VLOOKUP($A73,【動】入力シート➁!$A:$R,COLUMN(【動】入力シート➁!L64),0)))</f>
        <v/>
      </c>
      <c r="AA73" s="201"/>
      <c r="AB73" s="201"/>
      <c r="AC73" s="41" t="str">
        <f ca="1">IF(OR(Z73="",COUNT(Z73)=0),"",VLOOKUP($A73,【動】入力シート➁!$A:$R,COLUMN(【動】入力シート➁!G64),0))</f>
        <v/>
      </c>
      <c r="AD73" s="196" t="str">
        <f ca="1">IF(VLOOKUP(A73,【動】入力シート➁!$A:$R,COLUMN(【動】入力シート➁!R64),0)=0,"",VLOOKUP(A73,【動】入力シート➁!$A:$R,COLUMN(【動】入力シート➁!R64),0))</f>
        <v/>
      </c>
      <c r="AE73" s="196"/>
      <c r="AF73" s="196"/>
      <c r="AG73" s="196"/>
      <c r="AH73" s="196"/>
      <c r="AI73" s="196"/>
      <c r="AJ73" s="196"/>
      <c r="AK73" s="196"/>
      <c r="AL73" s="196"/>
    </row>
    <row r="74" spans="1:38" ht="44.15" customHeight="1">
      <c r="A74" s="17">
        <f t="shared" ca="1" si="2"/>
        <v>5</v>
      </c>
      <c r="B74" s="197" t="str">
        <f ca="1">IF(AND(VLOOKUP(A74,【動】入力シート➁!$A:$B,COLUMN(【動】入力シート➁!$B$5),0)=0,AD74=""),"",IF(AND(VLOOKUP(A74,【動】入力シート➁!$A:$B,COLUMN(【動】入力シート➁!$B$5),0)=0,AD74&lt;&gt;""),IFERROR(IF(AND(OFFSET(B20,-2,0,1,1)=$B$14,OFFSET(B20,-19,0,1,1)="　　　　　　　〃"),OFFSET(B20,-20,0,1,1),IF(AND(OFFSET(B20,-2,0,1,1)=$B$14,OFFSET(B20,-19,0,1,1)&lt;&gt;"　　　　　　　〃"),OFFSET(B20,-19,0,1,1),"　　　　　　　〃")),"　　　　　　　〃"),(VLOOKUP(A74,【動】入力シート➁!$A:$B,COLUMN(【動】入力シート➁!$B$5),0))))</f>
        <v/>
      </c>
      <c r="C74" s="198"/>
      <c r="D74" s="198"/>
      <c r="E74" s="198"/>
      <c r="F74" s="198"/>
      <c r="G74" s="198"/>
      <c r="H74" s="198"/>
      <c r="I74" s="198"/>
      <c r="J74" s="199"/>
      <c r="K74" s="35" t="str">
        <f ca="1">IF(M74="","",IFERROR(VLOOKUP($A74,【動】入力シート➁!$A:$R,COLUMN(【動】入力シート➁!$C$7),0),""))</f>
        <v/>
      </c>
      <c r="L74" s="36" t="str">
        <f ca="1">IF(OR(N74="",VLOOKUP(A74,【動】入力シート➁!$A:$R,COLUMN(【動】入力シート➁!D65),0)=0),"",VLOOKUP(A74,【動】入力シート➁!$A:$R,COLUMN(【動】入力シート➁!D65),0))</f>
        <v/>
      </c>
      <c r="M74" s="37" t="str">
        <f ca="1">IF(L74="","",VLOOKUP($A74,【動】入力シート➁!$A:$R,COLUMN(【動】入力シート➁!$E$7),0))</f>
        <v/>
      </c>
      <c r="N74" s="200" t="str">
        <f ca="1">IF(VLOOKUP($A74,【動】入力シート➁!$A:$R,COLUMN(【動】入力シート➁!F65),0)=0,"",IF(VLOOKUP($A74,【動】入力シート➁!$A:$R,COLUMN(【動】入力シート➁!F65),0)&lt;0,"("&amp;-VLOOKUP($A74,【動】入力シート➁!$A:$R,COLUMN(【動】入力シート➁!F65),0)&amp;VLOOKUP($A74,【動】入力シート➁!$A:$R,COLUMN(【動】入力シート➁!G65),0)&amp;")",VLOOKUP($A74,【動】入力シート➁!$A:$R,COLUMN(【動】入力シート➁!F65),0)))</f>
        <v/>
      </c>
      <c r="O74" s="201"/>
      <c r="P74" s="201"/>
      <c r="Q74" s="41" t="str">
        <f ca="1">IF(OR(N74="",COUNT(N74)=0),"",VLOOKUP($A74,【動】入力シート➁!$A:$R,COLUMN(【動】入力シート➁!G65),0))</f>
        <v/>
      </c>
      <c r="R74" s="200" t="str">
        <f ca="1">IF(VLOOKUP($A74,【動】入力シート➁!$A:$R,COLUMN(【動】入力シート➁!H65),0)=0,"",IF(VLOOKUP($A74,【動】入力シート➁!$A:$R,COLUMN(【動】入力シート➁!H65),0)&lt;0,"("&amp;-VLOOKUP($A74,【動】入力シート➁!$A:$R,COLUMN(【動】入力シート➁!H65),0)&amp;VLOOKUP($A74,【動】入力シート➁!$A:$R,COLUMN(【動】入力シート➁!I65),0)&amp;")",VLOOKUP($A74,【動】入力シート➁!$A:$R,COLUMN(【動】入力シート➁!H65),0)))</f>
        <v/>
      </c>
      <c r="S74" s="201"/>
      <c r="T74" s="201"/>
      <c r="U74" s="41" t="str">
        <f ca="1">IF(OR(R74="",COUNT(R74)=0),"",VLOOKUP($A74,【動】入力シート➁!$A:$R,COLUMN(【動】入力シート➁!G65),0))</f>
        <v/>
      </c>
      <c r="V74" s="200" t="str">
        <f ca="1">IF(VLOOKUP($A74,【動】入力シート➁!$A:$R,COLUMN(【動】入力シート➁!J65),0)=0,"",IF(VLOOKUP($A74,【動】入力シート➁!$A:$R,COLUMN(【動】入力シート➁!J65),0)&lt;0,"("&amp;-VLOOKUP($A74,【動】入力シート➁!$A:$R,COLUMN(【動】入力シート➁!J65),0)&amp;VLOOKUP($A74,【動】入力シート➁!$A:$R,COLUMN(【動】入力シート➁!K65),0)&amp;")",VLOOKUP($A74,【動】入力シート➁!$A:$R,COLUMN(【動】入力シート➁!J65),0)))</f>
        <v/>
      </c>
      <c r="W74" s="201"/>
      <c r="X74" s="201"/>
      <c r="Y74" s="41" t="str">
        <f ca="1">IF(OR(V74="",COUNT(V74)=0),"",VLOOKUP($A74,【動】入力シート➁!$A:$R,COLUMN(【動】入力シート➁!G65),0))</f>
        <v/>
      </c>
      <c r="Z74" s="200" t="str">
        <f ca="1">IF(VLOOKUP($A74,【動】入力シート➁!$A:$R,COLUMN(【動】入力シート➁!L65),0)=0,"",IF(VLOOKUP($A74,【動】入力シート➁!$A:$R,COLUMN(【動】入力シート➁!L65),0)&lt;0,"("&amp;-VLOOKUP($A74,【動】入力シート➁!$A:$R,COLUMN(【動】入力シート➁!L65),0)&amp;VLOOKUP($A74,【動】入力シート➁!$A:$R,COLUMN(【動】入力シート➁!M65),0)&amp;")",VLOOKUP($A74,【動】入力シート➁!$A:$R,COLUMN(【動】入力シート➁!L65),0)))</f>
        <v/>
      </c>
      <c r="AA74" s="201"/>
      <c r="AB74" s="201"/>
      <c r="AC74" s="41" t="str">
        <f ca="1">IF(OR(Z74="",COUNT(Z74)=0),"",VLOOKUP($A74,【動】入力シート➁!$A:$R,COLUMN(【動】入力シート➁!G65),0))</f>
        <v/>
      </c>
      <c r="AD74" s="196" t="str">
        <f ca="1">IF(VLOOKUP(A74,【動】入力シート➁!$A:$R,COLUMN(【動】入力シート➁!R65),0)=0,"",VLOOKUP(A74,【動】入力シート➁!$A:$R,COLUMN(【動】入力シート➁!R65),0))</f>
        <v/>
      </c>
      <c r="AE74" s="196"/>
      <c r="AF74" s="196"/>
      <c r="AG74" s="196"/>
      <c r="AH74" s="196"/>
      <c r="AI74" s="196"/>
      <c r="AJ74" s="196"/>
      <c r="AK74" s="196"/>
      <c r="AL74" s="196"/>
    </row>
    <row r="75" spans="1:38" ht="44.15" customHeight="1">
      <c r="A75" s="17">
        <f t="shared" ca="1" si="2"/>
        <v>6</v>
      </c>
      <c r="B75" s="197" t="str">
        <f ca="1">IF(AND(VLOOKUP(A75,【動】入力シート➁!$A:$B,COLUMN(【動】入力シート➁!$B$5),0)=0,AD75=""),"",IF(AND(VLOOKUP(A75,【動】入力シート➁!$A:$B,COLUMN(【動】入力シート➁!$B$5),0)=0,AD75&lt;&gt;""),IFERROR(IF(AND(OFFSET(B21,-2,0,1,1)=$B$14,OFFSET(B21,-19,0,1,1)="　　　　　　　〃"),OFFSET(B21,-20,0,1,1),IF(AND(OFFSET(B21,-2,0,1,1)=$B$14,OFFSET(B21,-19,0,1,1)&lt;&gt;"　　　　　　　〃"),OFFSET(B21,-19,0,1,1),"　　　　　　　〃")),"　　　　　　　〃"),(VLOOKUP(A75,【動】入力シート➁!$A:$B,COLUMN(【動】入力シート➁!$B$5),0))))</f>
        <v/>
      </c>
      <c r="C75" s="198"/>
      <c r="D75" s="198"/>
      <c r="E75" s="198"/>
      <c r="F75" s="198"/>
      <c r="G75" s="198"/>
      <c r="H75" s="198"/>
      <c r="I75" s="198"/>
      <c r="J75" s="199"/>
      <c r="K75" s="35" t="str">
        <f ca="1">IF(M75="","",IFERROR(VLOOKUP($A75,【動】入力シート➁!$A:$R,COLUMN(【動】入力シート➁!$C$7),0),""))</f>
        <v/>
      </c>
      <c r="L75" s="36" t="str">
        <f ca="1">IF(OR(N75="",VLOOKUP(A75,【動】入力シート➁!$A:$R,COLUMN(【動】入力シート➁!D66),0)=0),"",VLOOKUP(A75,【動】入力シート➁!$A:$R,COLUMN(【動】入力シート➁!D66),0))</f>
        <v/>
      </c>
      <c r="M75" s="37" t="str">
        <f ca="1">IF(L75="","",VLOOKUP($A75,【動】入力シート➁!$A:$R,COLUMN(【動】入力シート➁!$E$7),0))</f>
        <v/>
      </c>
      <c r="N75" s="200" t="str">
        <f ca="1">IF(VLOOKUP($A75,【動】入力シート➁!$A:$R,COLUMN(【動】入力シート➁!F66),0)=0,"",IF(VLOOKUP($A75,【動】入力シート➁!$A:$R,COLUMN(【動】入力シート➁!F66),0)&lt;0,"("&amp;-VLOOKUP($A75,【動】入力シート➁!$A:$R,COLUMN(【動】入力シート➁!F66),0)&amp;VLOOKUP($A75,【動】入力シート➁!$A:$R,COLUMN(【動】入力シート➁!G66),0)&amp;")",VLOOKUP($A75,【動】入力シート➁!$A:$R,COLUMN(【動】入力シート➁!F66),0)))</f>
        <v/>
      </c>
      <c r="O75" s="201"/>
      <c r="P75" s="201"/>
      <c r="Q75" s="41" t="str">
        <f ca="1">IF(OR(N75="",COUNT(N75)=0),"",VLOOKUP($A75,【動】入力シート➁!$A:$R,COLUMN(【動】入力シート➁!G66),0))</f>
        <v/>
      </c>
      <c r="R75" s="200" t="str">
        <f ca="1">IF(VLOOKUP($A75,【動】入力シート➁!$A:$R,COLUMN(【動】入力シート➁!H66),0)=0,"",IF(VLOOKUP($A75,【動】入力シート➁!$A:$R,COLUMN(【動】入力シート➁!H66),0)&lt;0,"("&amp;-VLOOKUP($A75,【動】入力シート➁!$A:$R,COLUMN(【動】入力シート➁!H66),0)&amp;VLOOKUP($A75,【動】入力シート➁!$A:$R,COLUMN(【動】入力シート➁!I66),0)&amp;")",VLOOKUP($A75,【動】入力シート➁!$A:$R,COLUMN(【動】入力シート➁!H66),0)))</f>
        <v/>
      </c>
      <c r="S75" s="201"/>
      <c r="T75" s="201"/>
      <c r="U75" s="41" t="str">
        <f ca="1">IF(OR(R75="",COUNT(R75)=0),"",VLOOKUP($A75,【動】入力シート➁!$A:$R,COLUMN(【動】入力シート➁!G66),0))</f>
        <v/>
      </c>
      <c r="V75" s="200" t="str">
        <f ca="1">IF(VLOOKUP($A75,【動】入力シート➁!$A:$R,COLUMN(【動】入力シート➁!J66),0)=0,"",IF(VLOOKUP($A75,【動】入力シート➁!$A:$R,COLUMN(【動】入力シート➁!J66),0)&lt;0,"("&amp;-VLOOKUP($A75,【動】入力シート➁!$A:$R,COLUMN(【動】入力シート➁!J66),0)&amp;VLOOKUP($A75,【動】入力シート➁!$A:$R,COLUMN(【動】入力シート➁!K66),0)&amp;")",VLOOKUP($A75,【動】入力シート➁!$A:$R,COLUMN(【動】入力シート➁!J66),0)))</f>
        <v/>
      </c>
      <c r="W75" s="201"/>
      <c r="X75" s="201"/>
      <c r="Y75" s="41" t="str">
        <f ca="1">IF(OR(V75="",COUNT(V75)=0),"",VLOOKUP($A75,【動】入力シート➁!$A:$R,COLUMN(【動】入力シート➁!G66),0))</f>
        <v/>
      </c>
      <c r="Z75" s="200" t="str">
        <f ca="1">IF(VLOOKUP($A75,【動】入力シート➁!$A:$R,COLUMN(【動】入力シート➁!L66),0)=0,"",IF(VLOOKUP($A75,【動】入力シート➁!$A:$R,COLUMN(【動】入力シート➁!L66),0)&lt;0,"("&amp;-VLOOKUP($A75,【動】入力シート➁!$A:$R,COLUMN(【動】入力シート➁!L66),0)&amp;VLOOKUP($A75,【動】入力シート➁!$A:$R,COLUMN(【動】入力シート➁!M66),0)&amp;")",VLOOKUP($A75,【動】入力シート➁!$A:$R,COLUMN(【動】入力シート➁!L66),0)))</f>
        <v/>
      </c>
      <c r="AA75" s="201"/>
      <c r="AB75" s="201"/>
      <c r="AC75" s="41" t="str">
        <f ca="1">IF(OR(Z75="",COUNT(Z75)=0),"",VLOOKUP($A75,【動】入力シート➁!$A:$R,COLUMN(【動】入力シート➁!G66),0))</f>
        <v/>
      </c>
      <c r="AD75" s="196" t="str">
        <f ca="1">IF(VLOOKUP(A75,【動】入力シート➁!$A:$R,COLUMN(【動】入力シート➁!R66),0)=0,"",VLOOKUP(A75,【動】入力シート➁!$A:$R,COLUMN(【動】入力シート➁!R66),0))</f>
        <v/>
      </c>
      <c r="AE75" s="196"/>
      <c r="AF75" s="196"/>
      <c r="AG75" s="196"/>
      <c r="AH75" s="196"/>
      <c r="AI75" s="196"/>
      <c r="AJ75" s="196"/>
      <c r="AK75" s="196"/>
      <c r="AL75" s="196"/>
    </row>
    <row r="76" spans="1:38" ht="44.15" customHeight="1">
      <c r="A76" s="17">
        <f t="shared" ca="1" si="2"/>
        <v>7</v>
      </c>
      <c r="B76" s="197" t="str">
        <f ca="1">IF(AND(VLOOKUP(A76,【動】入力シート➁!$A:$B,COLUMN(【動】入力シート➁!$B$5),0)=0,AD76=""),"",IF(AND(VLOOKUP(A76,【動】入力シート➁!$A:$B,COLUMN(【動】入力シート➁!$B$5),0)=0,AD76&lt;&gt;""),IFERROR(IF(AND(OFFSET(B22,-2,0,1,1)=$B$14,OFFSET(B22,-19,0,1,1)="　　　　　　　〃"),OFFSET(B22,-20,0,1,1),IF(AND(OFFSET(B22,-2,0,1,1)=$B$14,OFFSET(B22,-19,0,1,1)&lt;&gt;"　　　　　　　〃"),OFFSET(B22,-19,0,1,1),"　　　　　　　〃")),"　　　　　　　〃"),(VLOOKUP(A76,【動】入力シート➁!$A:$B,COLUMN(【動】入力シート➁!$B$5),0))))</f>
        <v/>
      </c>
      <c r="C76" s="198"/>
      <c r="D76" s="198"/>
      <c r="E76" s="198"/>
      <c r="F76" s="198"/>
      <c r="G76" s="198"/>
      <c r="H76" s="198"/>
      <c r="I76" s="198"/>
      <c r="J76" s="199"/>
      <c r="K76" s="35" t="str">
        <f ca="1">IF(M76="","",IFERROR(VLOOKUP($A76,【動】入力シート➁!$A:$R,COLUMN(【動】入力シート➁!$C$7),0),""))</f>
        <v/>
      </c>
      <c r="L76" s="36" t="str">
        <f ca="1">IF(OR(N76="",VLOOKUP(A76,【動】入力シート➁!$A:$R,COLUMN(【動】入力シート➁!D67),0)=0),"",VLOOKUP(A76,【動】入力シート➁!$A:$R,COLUMN(【動】入力シート➁!D67),0))</f>
        <v/>
      </c>
      <c r="M76" s="37" t="str">
        <f ca="1">IF(L76="","",VLOOKUP($A76,【動】入力シート➁!$A:$R,COLUMN(【動】入力シート➁!$E$7),0))</f>
        <v/>
      </c>
      <c r="N76" s="200" t="str">
        <f ca="1">IF(VLOOKUP($A76,【動】入力シート➁!$A:$R,COLUMN(【動】入力シート➁!F67),0)=0,"",IF(VLOOKUP($A76,【動】入力シート➁!$A:$R,COLUMN(【動】入力シート➁!F67),0)&lt;0,"("&amp;-VLOOKUP($A76,【動】入力シート➁!$A:$R,COLUMN(【動】入力シート➁!F67),0)&amp;VLOOKUP($A76,【動】入力シート➁!$A:$R,COLUMN(【動】入力シート➁!G67),0)&amp;")",VLOOKUP($A76,【動】入力シート➁!$A:$R,COLUMN(【動】入力シート➁!F67),0)))</f>
        <v/>
      </c>
      <c r="O76" s="201"/>
      <c r="P76" s="201"/>
      <c r="Q76" s="41" t="str">
        <f ca="1">IF(OR(N76="",COUNT(N76)=0),"",VLOOKUP($A76,【動】入力シート➁!$A:$R,COLUMN(【動】入力シート➁!G67),0))</f>
        <v/>
      </c>
      <c r="R76" s="200" t="str">
        <f ca="1">IF(VLOOKUP($A76,【動】入力シート➁!$A:$R,COLUMN(【動】入力シート➁!H67),0)=0,"",IF(VLOOKUP($A76,【動】入力シート➁!$A:$R,COLUMN(【動】入力シート➁!H67),0)&lt;0,"("&amp;-VLOOKUP($A76,【動】入力シート➁!$A:$R,COLUMN(【動】入力シート➁!H67),0)&amp;VLOOKUP($A76,【動】入力シート➁!$A:$R,COLUMN(【動】入力シート➁!I67),0)&amp;")",VLOOKUP($A76,【動】入力シート➁!$A:$R,COLUMN(【動】入力シート➁!H67),0)))</f>
        <v/>
      </c>
      <c r="S76" s="201"/>
      <c r="T76" s="201"/>
      <c r="U76" s="41" t="str">
        <f ca="1">IF(OR(R76="",COUNT(R76)=0),"",VLOOKUP($A76,【動】入力シート➁!$A:$R,COLUMN(【動】入力シート➁!G67),0))</f>
        <v/>
      </c>
      <c r="V76" s="200" t="str">
        <f ca="1">IF(VLOOKUP($A76,【動】入力シート➁!$A:$R,COLUMN(【動】入力シート➁!J67),0)=0,"",IF(VLOOKUP($A76,【動】入力シート➁!$A:$R,COLUMN(【動】入力シート➁!J67),0)&lt;0,"("&amp;-VLOOKUP($A76,【動】入力シート➁!$A:$R,COLUMN(【動】入力シート➁!J67),0)&amp;VLOOKUP($A76,【動】入力シート➁!$A:$R,COLUMN(【動】入力シート➁!K67),0)&amp;")",VLOOKUP($A76,【動】入力シート➁!$A:$R,COLUMN(【動】入力シート➁!J67),0)))</f>
        <v/>
      </c>
      <c r="W76" s="201"/>
      <c r="X76" s="201"/>
      <c r="Y76" s="41" t="str">
        <f ca="1">IF(OR(V76="",COUNT(V76)=0),"",VLOOKUP($A76,【動】入力シート➁!$A:$R,COLUMN(【動】入力シート➁!G67),0))</f>
        <v/>
      </c>
      <c r="Z76" s="200" t="str">
        <f ca="1">IF(VLOOKUP($A76,【動】入力シート➁!$A:$R,COLUMN(【動】入力シート➁!L67),0)=0,"",IF(VLOOKUP($A76,【動】入力シート➁!$A:$R,COLUMN(【動】入力シート➁!L67),0)&lt;0,"("&amp;-VLOOKUP($A76,【動】入力シート➁!$A:$R,COLUMN(【動】入力シート➁!L67),0)&amp;VLOOKUP($A76,【動】入力シート➁!$A:$R,COLUMN(【動】入力シート➁!M67),0)&amp;")",VLOOKUP($A76,【動】入力シート➁!$A:$R,COLUMN(【動】入力シート➁!L67),0)))</f>
        <v/>
      </c>
      <c r="AA76" s="201"/>
      <c r="AB76" s="201"/>
      <c r="AC76" s="41" t="str">
        <f ca="1">IF(OR(Z76="",COUNT(Z76)=0),"",VLOOKUP($A76,【動】入力シート➁!$A:$R,COLUMN(【動】入力シート➁!G67),0))</f>
        <v/>
      </c>
      <c r="AD76" s="196" t="str">
        <f ca="1">IF(VLOOKUP(A76,【動】入力シート➁!$A:$R,COLUMN(【動】入力シート➁!R67),0)=0,"",VLOOKUP(A76,【動】入力シート➁!$A:$R,COLUMN(【動】入力シート➁!R67),0))</f>
        <v/>
      </c>
      <c r="AE76" s="196"/>
      <c r="AF76" s="196"/>
      <c r="AG76" s="196"/>
      <c r="AH76" s="196"/>
      <c r="AI76" s="196"/>
      <c r="AJ76" s="196"/>
      <c r="AK76" s="196"/>
      <c r="AL76" s="196"/>
    </row>
    <row r="77" spans="1:38" ht="44.15" customHeight="1">
      <c r="A77" s="17">
        <f t="shared" ca="1" si="2"/>
        <v>8</v>
      </c>
      <c r="B77" s="197" t="str">
        <f ca="1">IF(AND(VLOOKUP(A77,【動】入力シート➁!$A:$B,COLUMN(【動】入力シート➁!$B$5),0)=0,AD77=""),"",IF(AND(VLOOKUP(A77,【動】入力シート➁!$A:$B,COLUMN(【動】入力シート➁!$B$5),0)=0,AD77&lt;&gt;""),IFERROR(IF(AND(OFFSET(B23,-2,0,1,1)=$B$14,OFFSET(B23,-19,0,1,1)="　　　　　　　〃"),OFFSET(B23,-20,0,1,1),IF(AND(OFFSET(B23,-2,0,1,1)=$B$14,OFFSET(B23,-19,0,1,1)&lt;&gt;"　　　　　　　〃"),OFFSET(B23,-19,0,1,1),"　　　　　　　〃")),"　　　　　　　〃"),(VLOOKUP(A77,【動】入力シート➁!$A:$B,COLUMN(【動】入力シート➁!$B$5),0))))</f>
        <v/>
      </c>
      <c r="C77" s="198"/>
      <c r="D77" s="198"/>
      <c r="E77" s="198"/>
      <c r="F77" s="198"/>
      <c r="G77" s="198"/>
      <c r="H77" s="198"/>
      <c r="I77" s="198"/>
      <c r="J77" s="199"/>
      <c r="K77" s="35" t="str">
        <f ca="1">IF(M77="","",IFERROR(VLOOKUP($A77,【動】入力シート➁!$A:$R,COLUMN(【動】入力シート➁!$C$7),0),""))</f>
        <v/>
      </c>
      <c r="L77" s="36" t="str">
        <f ca="1">IF(OR(N77="",VLOOKUP(A77,【動】入力シート➁!$A:$R,COLUMN(【動】入力シート➁!D68),0)=0),"",VLOOKUP(A77,【動】入力シート➁!$A:$R,COLUMN(【動】入力シート➁!D68),0))</f>
        <v/>
      </c>
      <c r="M77" s="37" t="str">
        <f ca="1">IF(L77="","",VLOOKUP($A77,【動】入力シート➁!$A:$R,COLUMN(【動】入力シート➁!$E$7),0))</f>
        <v/>
      </c>
      <c r="N77" s="200" t="str">
        <f ca="1">IF(VLOOKUP($A77,【動】入力シート➁!$A:$R,COLUMN(【動】入力シート➁!F68),0)=0,"",IF(VLOOKUP($A77,【動】入力シート➁!$A:$R,COLUMN(【動】入力シート➁!F68),0)&lt;0,"("&amp;-VLOOKUP($A77,【動】入力シート➁!$A:$R,COLUMN(【動】入力シート➁!F68),0)&amp;VLOOKUP($A77,【動】入力シート➁!$A:$R,COLUMN(【動】入力シート➁!G68),0)&amp;")",VLOOKUP($A77,【動】入力シート➁!$A:$R,COLUMN(【動】入力シート➁!F68),0)))</f>
        <v/>
      </c>
      <c r="O77" s="201"/>
      <c r="P77" s="201"/>
      <c r="Q77" s="41" t="str">
        <f ca="1">IF(OR(N77="",COUNT(N77)=0),"",VLOOKUP($A77,【動】入力シート➁!$A:$R,COLUMN(【動】入力シート➁!G68),0))</f>
        <v/>
      </c>
      <c r="R77" s="200" t="str">
        <f ca="1">IF(VLOOKUP($A77,【動】入力シート➁!$A:$R,COLUMN(【動】入力シート➁!H68),0)=0,"",IF(VLOOKUP($A77,【動】入力シート➁!$A:$R,COLUMN(【動】入力シート➁!H68),0)&lt;0,"("&amp;-VLOOKUP($A77,【動】入力シート➁!$A:$R,COLUMN(【動】入力シート➁!H68),0)&amp;VLOOKUP($A77,【動】入力シート➁!$A:$R,COLUMN(【動】入力シート➁!I68),0)&amp;")",VLOOKUP($A77,【動】入力シート➁!$A:$R,COLUMN(【動】入力シート➁!H68),0)))</f>
        <v/>
      </c>
      <c r="S77" s="201"/>
      <c r="T77" s="201"/>
      <c r="U77" s="41" t="str">
        <f ca="1">IF(OR(R77="",COUNT(R77)=0),"",VLOOKUP($A77,【動】入力シート➁!$A:$R,COLUMN(【動】入力シート➁!G68),0))</f>
        <v/>
      </c>
      <c r="V77" s="200" t="str">
        <f ca="1">IF(VLOOKUP($A77,【動】入力シート➁!$A:$R,COLUMN(【動】入力シート➁!J68),0)=0,"",IF(VLOOKUP($A77,【動】入力シート➁!$A:$R,COLUMN(【動】入力シート➁!J68),0)&lt;0,"("&amp;-VLOOKUP($A77,【動】入力シート➁!$A:$R,COLUMN(【動】入力シート➁!J68),0)&amp;VLOOKUP($A77,【動】入力シート➁!$A:$R,COLUMN(【動】入力シート➁!K68),0)&amp;")",VLOOKUP($A77,【動】入力シート➁!$A:$R,COLUMN(【動】入力シート➁!J68),0)))</f>
        <v/>
      </c>
      <c r="W77" s="201"/>
      <c r="X77" s="201"/>
      <c r="Y77" s="41" t="str">
        <f ca="1">IF(OR(V77="",COUNT(V77)=0),"",VLOOKUP($A77,【動】入力シート➁!$A:$R,COLUMN(【動】入力シート➁!G68),0))</f>
        <v/>
      </c>
      <c r="Z77" s="200" t="str">
        <f ca="1">IF(VLOOKUP($A77,【動】入力シート➁!$A:$R,COLUMN(【動】入力シート➁!L68),0)=0,"",IF(VLOOKUP($A77,【動】入力シート➁!$A:$R,COLUMN(【動】入力シート➁!L68),0)&lt;0,"("&amp;-VLOOKUP($A77,【動】入力シート➁!$A:$R,COLUMN(【動】入力シート➁!L68),0)&amp;VLOOKUP($A77,【動】入力シート➁!$A:$R,COLUMN(【動】入力シート➁!M68),0)&amp;")",VLOOKUP($A77,【動】入力シート➁!$A:$R,COLUMN(【動】入力シート➁!L68),0)))</f>
        <v/>
      </c>
      <c r="AA77" s="201"/>
      <c r="AB77" s="201"/>
      <c r="AC77" s="41" t="str">
        <f ca="1">IF(OR(Z77="",COUNT(Z77)=0),"",VLOOKUP($A77,【動】入力シート➁!$A:$R,COLUMN(【動】入力シート➁!G68),0))</f>
        <v/>
      </c>
      <c r="AD77" s="196" t="str">
        <f ca="1">IF(VLOOKUP(A77,【動】入力シート➁!$A:$R,COLUMN(【動】入力シート➁!R68),0)=0,"",VLOOKUP(A77,【動】入力シート➁!$A:$R,COLUMN(【動】入力シート➁!R68),0))</f>
        <v/>
      </c>
      <c r="AE77" s="196"/>
      <c r="AF77" s="196"/>
      <c r="AG77" s="196"/>
      <c r="AH77" s="196"/>
      <c r="AI77" s="196"/>
      <c r="AJ77" s="196"/>
      <c r="AK77" s="196"/>
      <c r="AL77" s="196"/>
    </row>
    <row r="78" spans="1:38" ht="44.15" customHeight="1">
      <c r="A78" s="17">
        <f t="shared" ca="1" si="2"/>
        <v>9</v>
      </c>
      <c r="B78" s="197" t="str">
        <f ca="1">IF(AND(VLOOKUP(A78,【動】入力シート➁!$A:$B,COLUMN(【動】入力シート➁!$B$5),0)=0,AD78=""),"",IF(AND(VLOOKUP(A78,【動】入力シート➁!$A:$B,COLUMN(【動】入力シート➁!$B$5),0)=0,AD78&lt;&gt;""),IFERROR(IF(AND(OFFSET(B24,-2,0,1,1)=$B$14,OFFSET(B24,-19,0,1,1)="　　　　　　　〃"),OFFSET(B24,-20,0,1,1),IF(AND(OFFSET(B24,-2,0,1,1)=$B$14,OFFSET(B24,-19,0,1,1)&lt;&gt;"　　　　　　　〃"),OFFSET(B24,-19,0,1,1),"　　　　　　　〃")),"　　　　　　　〃"),(VLOOKUP(A78,【動】入力シート➁!$A:$B,COLUMN(【動】入力シート➁!$B$5),0))))</f>
        <v/>
      </c>
      <c r="C78" s="198"/>
      <c r="D78" s="198"/>
      <c r="E78" s="198"/>
      <c r="F78" s="198"/>
      <c r="G78" s="198"/>
      <c r="H78" s="198"/>
      <c r="I78" s="198"/>
      <c r="J78" s="199"/>
      <c r="K78" s="35" t="str">
        <f ca="1">IF(M78="","",IFERROR(VLOOKUP($A78,【動】入力シート➁!$A:$R,COLUMN(【動】入力シート➁!$C$7),0),""))</f>
        <v/>
      </c>
      <c r="L78" s="36" t="str">
        <f ca="1">IF(OR(N78="",VLOOKUP(A78,【動】入力シート➁!$A:$R,COLUMN(【動】入力シート➁!D69),0)=0),"",VLOOKUP(A78,【動】入力シート➁!$A:$R,COLUMN(【動】入力シート➁!D69),0))</f>
        <v/>
      </c>
      <c r="M78" s="37" t="str">
        <f ca="1">IF(L78="","",VLOOKUP($A78,【動】入力シート➁!$A:$R,COLUMN(【動】入力シート➁!$E$7),0))</f>
        <v/>
      </c>
      <c r="N78" s="200" t="str">
        <f ca="1">IF(VLOOKUP($A78,【動】入力シート➁!$A:$R,COLUMN(【動】入力シート➁!F69),0)=0,"",IF(VLOOKUP($A78,【動】入力シート➁!$A:$R,COLUMN(【動】入力シート➁!F69),0)&lt;0,"("&amp;-VLOOKUP($A78,【動】入力シート➁!$A:$R,COLUMN(【動】入力シート➁!F69),0)&amp;VLOOKUP($A78,【動】入力シート➁!$A:$R,COLUMN(【動】入力シート➁!G69),0)&amp;")",VLOOKUP($A78,【動】入力シート➁!$A:$R,COLUMN(【動】入力シート➁!F69),0)))</f>
        <v/>
      </c>
      <c r="O78" s="201"/>
      <c r="P78" s="201"/>
      <c r="Q78" s="41" t="str">
        <f ca="1">IF(OR(N78="",COUNT(N78)=0),"",VLOOKUP($A78,【動】入力シート➁!$A:$R,COLUMN(【動】入力シート➁!G69),0))</f>
        <v/>
      </c>
      <c r="R78" s="200" t="str">
        <f ca="1">IF(VLOOKUP($A78,【動】入力シート➁!$A:$R,COLUMN(【動】入力シート➁!H69),0)=0,"",IF(VLOOKUP($A78,【動】入力シート➁!$A:$R,COLUMN(【動】入力シート➁!H69),0)&lt;0,"("&amp;-VLOOKUP($A78,【動】入力シート➁!$A:$R,COLUMN(【動】入力シート➁!H69),0)&amp;VLOOKUP($A78,【動】入力シート➁!$A:$R,COLUMN(【動】入力シート➁!I69),0)&amp;")",VLOOKUP($A78,【動】入力シート➁!$A:$R,COLUMN(【動】入力シート➁!H69),0)))</f>
        <v/>
      </c>
      <c r="S78" s="201"/>
      <c r="T78" s="201"/>
      <c r="U78" s="41" t="str">
        <f ca="1">IF(OR(R78="",COUNT(R78)=0),"",VLOOKUP($A78,【動】入力シート➁!$A:$R,COLUMN(【動】入力シート➁!G69),0))</f>
        <v/>
      </c>
      <c r="V78" s="200" t="str">
        <f ca="1">IF(VLOOKUP($A78,【動】入力シート➁!$A:$R,COLUMN(【動】入力シート➁!J69),0)=0,"",IF(VLOOKUP($A78,【動】入力シート➁!$A:$R,COLUMN(【動】入力シート➁!J69),0)&lt;0,"("&amp;-VLOOKUP($A78,【動】入力シート➁!$A:$R,COLUMN(【動】入力シート➁!J69),0)&amp;VLOOKUP($A78,【動】入力シート➁!$A:$R,COLUMN(【動】入力シート➁!K69),0)&amp;")",VLOOKUP($A78,【動】入力シート➁!$A:$R,COLUMN(【動】入力シート➁!J69),0)))</f>
        <v/>
      </c>
      <c r="W78" s="201"/>
      <c r="X78" s="201"/>
      <c r="Y78" s="41" t="str">
        <f ca="1">IF(OR(V78="",COUNT(V78)=0),"",VLOOKUP($A78,【動】入力シート➁!$A:$R,COLUMN(【動】入力シート➁!G69),0))</f>
        <v/>
      </c>
      <c r="Z78" s="200" t="str">
        <f ca="1">IF(VLOOKUP($A78,【動】入力シート➁!$A:$R,COLUMN(【動】入力シート➁!L69),0)=0,"",IF(VLOOKUP($A78,【動】入力シート➁!$A:$R,COLUMN(【動】入力シート➁!L69),0)&lt;0,"("&amp;-VLOOKUP($A78,【動】入力シート➁!$A:$R,COLUMN(【動】入力シート➁!L69),0)&amp;VLOOKUP($A78,【動】入力シート➁!$A:$R,COLUMN(【動】入力シート➁!M69),0)&amp;")",VLOOKUP($A78,【動】入力シート➁!$A:$R,COLUMN(【動】入力シート➁!L69),0)))</f>
        <v/>
      </c>
      <c r="AA78" s="201"/>
      <c r="AB78" s="201"/>
      <c r="AC78" s="41" t="str">
        <f ca="1">IF(OR(Z78="",COUNT(Z78)=0),"",VLOOKUP($A78,【動】入力シート➁!$A:$R,COLUMN(【動】入力シート➁!G69),0))</f>
        <v/>
      </c>
      <c r="AD78" s="196" t="str">
        <f ca="1">IF(VLOOKUP(A78,【動】入力シート➁!$A:$R,COLUMN(【動】入力シート➁!R69),0)=0,"",VLOOKUP(A78,【動】入力シート➁!$A:$R,COLUMN(【動】入力シート➁!R69),0))</f>
        <v/>
      </c>
      <c r="AE78" s="196"/>
      <c r="AF78" s="196"/>
      <c r="AG78" s="196"/>
      <c r="AH78" s="196"/>
      <c r="AI78" s="196"/>
      <c r="AJ78" s="196"/>
      <c r="AK78" s="196"/>
      <c r="AL78" s="196"/>
    </row>
    <row r="79" spans="1:38" ht="18.75" customHeight="1">
      <c r="B79" s="202" t="s">
        <v>95</v>
      </c>
      <c r="C79" s="202"/>
      <c r="D79" s="17" t="s">
        <v>96</v>
      </c>
    </row>
    <row r="80" spans="1:38" ht="18.75" customHeight="1">
      <c r="D80" s="17" t="s">
        <v>97</v>
      </c>
    </row>
    <row r="81" spans="2:38" ht="18.75" customHeight="1">
      <c r="D81" s="17" t="s">
        <v>98</v>
      </c>
    </row>
    <row r="82" spans="2:38" ht="18.75" customHeight="1">
      <c r="D82" s="17" t="s">
        <v>99</v>
      </c>
    </row>
    <row r="83" spans="2:38" ht="21" customHeight="1">
      <c r="B83" s="20" t="s">
        <v>92</v>
      </c>
    </row>
    <row r="84" spans="2:38" ht="10.5" customHeight="1"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8"/>
      <c r="M84" s="29"/>
      <c r="N84" s="22"/>
      <c r="O84" s="22"/>
      <c r="P84" s="22"/>
      <c r="Q84" s="29"/>
      <c r="R84" s="38"/>
      <c r="S84" s="38"/>
      <c r="T84" s="38"/>
      <c r="U84" s="39"/>
      <c r="V84" s="22"/>
      <c r="W84" s="22"/>
      <c r="X84" s="22"/>
      <c r="Y84" s="29"/>
      <c r="Z84" s="22"/>
      <c r="AA84" s="22"/>
      <c r="AB84" s="22"/>
      <c r="AC84" s="29"/>
      <c r="AD84" s="22"/>
      <c r="AE84" s="38"/>
      <c r="AF84" s="38"/>
      <c r="AG84" s="38"/>
      <c r="AH84" s="38"/>
      <c r="AI84" s="38"/>
      <c r="AJ84" s="38"/>
      <c r="AK84" s="38"/>
      <c r="AL84" s="44">
        <v>1</v>
      </c>
    </row>
    <row r="85" spans="2:38" ht="25.5" customHeight="1"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30"/>
      <c r="M85" s="31"/>
      <c r="N85" s="24"/>
      <c r="O85" s="24"/>
      <c r="P85" s="24"/>
      <c r="Q85" s="31"/>
      <c r="R85" s="188" t="s">
        <v>837</v>
      </c>
      <c r="S85" s="188"/>
      <c r="T85" s="188"/>
      <c r="U85" s="188"/>
      <c r="V85" s="188"/>
      <c r="X85" s="24"/>
      <c r="Y85" s="31"/>
      <c r="Z85" s="24"/>
      <c r="AA85" s="24"/>
      <c r="AB85" s="24"/>
      <c r="AC85" s="31"/>
      <c r="AD85" s="24"/>
      <c r="AE85" s="26"/>
      <c r="AF85" s="26"/>
      <c r="AG85" s="26"/>
      <c r="AH85" s="26"/>
      <c r="AI85" s="26"/>
      <c r="AJ85" s="26"/>
      <c r="AK85" s="26"/>
      <c r="AL85" s="45"/>
    </row>
    <row r="86" spans="2:38" ht="18" customHeight="1"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30"/>
      <c r="M86" s="31"/>
      <c r="N86" s="24"/>
      <c r="O86" s="24"/>
      <c r="P86" s="24"/>
      <c r="Q86" s="31"/>
      <c r="R86" s="206" t="s">
        <v>838</v>
      </c>
      <c r="S86" s="206"/>
      <c r="T86" s="208" t="str">
        <f>【小】入力シート①!D4</f>
        <v>◯</v>
      </c>
      <c r="U86" s="208"/>
      <c r="V86" s="206" t="s">
        <v>839</v>
      </c>
      <c r="X86" s="24"/>
      <c r="Y86" s="31"/>
      <c r="Z86" s="24"/>
      <c r="AA86" s="24"/>
      <c r="AB86" s="24"/>
      <c r="AC86" s="193" t="str">
        <f>【小】入力シート①!$C$5</f>
        <v>令和◯年◯月◯日</v>
      </c>
      <c r="AD86" s="193"/>
      <c r="AE86" s="193"/>
      <c r="AF86" s="193"/>
      <c r="AG86" s="193"/>
      <c r="AH86" s="193"/>
      <c r="AI86" s="193"/>
      <c r="AJ86" s="193"/>
      <c r="AK86" s="193"/>
      <c r="AL86" s="45"/>
    </row>
    <row r="87" spans="2:38" ht="18" customHeight="1"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32"/>
      <c r="M87" s="33"/>
      <c r="N87" s="26"/>
      <c r="O87" s="26"/>
      <c r="P87" s="26"/>
      <c r="Q87" s="33"/>
      <c r="R87" s="206"/>
      <c r="S87" s="206"/>
      <c r="T87" s="208"/>
      <c r="U87" s="208"/>
      <c r="V87" s="206"/>
      <c r="W87" s="26"/>
      <c r="X87" s="26"/>
      <c r="Y87" s="33"/>
      <c r="Z87" s="26"/>
      <c r="AA87" s="26"/>
      <c r="AB87" s="26"/>
      <c r="AC87" s="33"/>
      <c r="AD87" s="26"/>
      <c r="AE87" s="189"/>
      <c r="AF87" s="189"/>
      <c r="AG87" s="189"/>
      <c r="AH87" s="189"/>
      <c r="AI87" s="189"/>
      <c r="AJ87" s="189"/>
      <c r="AK87" s="189"/>
      <c r="AL87" s="45"/>
    </row>
    <row r="88" spans="2:38" ht="20.25" customHeight="1">
      <c r="B88" s="25"/>
      <c r="C88" s="190" t="s">
        <v>93</v>
      </c>
      <c r="D88" s="190"/>
      <c r="E88" s="190"/>
      <c r="F88" s="190"/>
      <c r="G88" s="190"/>
      <c r="H88" s="190"/>
      <c r="I88" s="190"/>
      <c r="J88" s="190"/>
      <c r="K88" s="190"/>
      <c r="L88" s="190"/>
      <c r="M88" s="33"/>
      <c r="N88" s="26"/>
      <c r="O88" s="26"/>
      <c r="P88" s="26"/>
      <c r="Q88" s="33"/>
      <c r="U88" s="33"/>
      <c r="V88" s="26"/>
      <c r="W88" s="26"/>
      <c r="X88" s="26"/>
      <c r="Y88" s="33"/>
      <c r="Z88" s="26"/>
      <c r="AA88" s="26"/>
      <c r="AB88" s="26"/>
      <c r="AC88" s="33"/>
      <c r="AD88" s="26"/>
      <c r="AE88" s="26"/>
      <c r="AF88" s="26"/>
      <c r="AG88" s="26"/>
      <c r="AH88" s="26"/>
      <c r="AI88" s="26"/>
      <c r="AJ88" s="26"/>
      <c r="AK88" s="26"/>
      <c r="AL88" s="45"/>
    </row>
    <row r="89" spans="2:38" ht="20.25" customHeight="1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32"/>
      <c r="M89" s="33"/>
      <c r="N89" s="26"/>
      <c r="O89" s="26"/>
      <c r="P89" s="26"/>
      <c r="Q89" s="33"/>
      <c r="R89" s="26"/>
      <c r="S89" s="26"/>
      <c r="T89" s="26"/>
      <c r="U89" s="33"/>
      <c r="V89" s="26"/>
      <c r="W89" s="26"/>
      <c r="X89" s="26"/>
      <c r="Y89" s="203" t="s">
        <v>840</v>
      </c>
      <c r="Z89" s="203"/>
      <c r="AA89" s="203"/>
      <c r="AB89" s="203"/>
      <c r="AC89" s="211" t="str">
        <f>【小】入力シート①!C8</f>
        <v>松山市☓☓町☓☓番地</v>
      </c>
      <c r="AD89" s="211"/>
      <c r="AE89" s="211"/>
      <c r="AF89" s="211"/>
      <c r="AG89" s="211"/>
      <c r="AH89" s="211"/>
      <c r="AI89" s="211"/>
      <c r="AJ89" s="211"/>
      <c r="AK89" s="211"/>
      <c r="AL89" s="45"/>
    </row>
    <row r="90" spans="2:38" ht="20.25" customHeight="1"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32"/>
      <c r="M90" s="33"/>
      <c r="N90" s="26"/>
      <c r="O90" s="26"/>
      <c r="P90" s="26"/>
      <c r="Q90" s="33"/>
      <c r="R90" s="26"/>
      <c r="S90" s="26"/>
      <c r="T90" s="26"/>
      <c r="U90" s="33"/>
      <c r="V90" s="26"/>
      <c r="W90" s="26"/>
      <c r="X90" s="26"/>
      <c r="Y90" s="204"/>
      <c r="Z90" s="204"/>
      <c r="AA90" s="204"/>
      <c r="AB90" s="204"/>
      <c r="AC90" s="212" t="str">
        <f>【小】入力シート①!C9</f>
        <v>愛媛△△薬局</v>
      </c>
      <c r="AD90" s="212"/>
      <c r="AE90" s="212"/>
      <c r="AF90" s="212"/>
      <c r="AG90" s="212"/>
      <c r="AH90" s="212"/>
      <c r="AI90" s="212"/>
      <c r="AJ90" s="212"/>
      <c r="AK90" s="212"/>
      <c r="AL90" s="45"/>
    </row>
    <row r="91" spans="2:38" ht="6.75" customHeight="1"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32"/>
      <c r="M91" s="33"/>
      <c r="N91" s="26"/>
      <c r="O91" s="26"/>
      <c r="P91" s="26"/>
      <c r="Q91" s="33"/>
      <c r="R91" s="26"/>
      <c r="S91" s="26"/>
      <c r="T91" s="26"/>
      <c r="U91" s="33"/>
      <c r="V91" s="26"/>
      <c r="W91" s="26"/>
      <c r="X91" s="26"/>
      <c r="Y91" s="33"/>
      <c r="Z91" s="26"/>
      <c r="AA91" s="26"/>
      <c r="AB91" s="26"/>
      <c r="AC91" s="33"/>
      <c r="AD91" s="26"/>
      <c r="AE91" s="26"/>
      <c r="AF91" s="26"/>
      <c r="AG91" s="26"/>
      <c r="AH91" s="26"/>
      <c r="AI91" s="26"/>
      <c r="AJ91" s="26"/>
      <c r="AK91" s="26"/>
      <c r="AL91" s="45"/>
    </row>
    <row r="92" spans="2:38" ht="20.25" customHeight="1"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32"/>
      <c r="M92" s="33"/>
      <c r="N92" s="26"/>
      <c r="O92" s="26"/>
      <c r="V92" s="26"/>
      <c r="W92" s="26"/>
      <c r="X92" s="26"/>
      <c r="Y92" s="205" t="s">
        <v>841</v>
      </c>
      <c r="Z92" s="205"/>
      <c r="AA92" s="205"/>
      <c r="AB92" s="205"/>
      <c r="AC92" s="209" t="str">
        <f>【小】入力シート①!C10</f>
        <v>株式会社△△薬局
代表取締役　愛媛　一郎</v>
      </c>
      <c r="AD92" s="209"/>
      <c r="AE92" s="209"/>
      <c r="AF92" s="209"/>
      <c r="AG92" s="209"/>
      <c r="AH92" s="209"/>
      <c r="AI92" s="209"/>
      <c r="AJ92" s="209"/>
      <c r="AK92" s="209"/>
      <c r="AL92" s="45"/>
    </row>
    <row r="93" spans="2:38" ht="20.25" customHeight="1">
      <c r="B93" s="25"/>
      <c r="D93" s="207" t="s">
        <v>16</v>
      </c>
      <c r="E93" s="40"/>
      <c r="F93" s="40"/>
      <c r="G93" s="223"/>
      <c r="H93" s="192" t="str">
        <f>【小】入力シート①!C6</f>
        <v>麻薬小売業者</v>
      </c>
      <c r="I93" s="192"/>
      <c r="J93" s="192"/>
      <c r="K93" s="192"/>
      <c r="L93" s="34"/>
      <c r="M93" s="33"/>
      <c r="N93" s="26"/>
      <c r="R93" s="42" t="str">
        <f>【管】入力シート①!C$7</f>
        <v>◯◯</v>
      </c>
      <c r="S93" s="134" t="s">
        <v>21</v>
      </c>
      <c r="T93" s="192" t="str">
        <f>【管】入力シート①!E$7</f>
        <v>XXXX</v>
      </c>
      <c r="U93" s="192"/>
      <c r="V93" s="207" t="s">
        <v>842</v>
      </c>
      <c r="W93" s="26"/>
      <c r="X93" s="26"/>
      <c r="Y93" s="192"/>
      <c r="Z93" s="192"/>
      <c r="AA93" s="192"/>
      <c r="AB93" s="192"/>
      <c r="AC93" s="210"/>
      <c r="AD93" s="210"/>
      <c r="AE93" s="210"/>
      <c r="AF93" s="210"/>
      <c r="AG93" s="210"/>
      <c r="AH93" s="210"/>
      <c r="AI93" s="210"/>
      <c r="AJ93" s="210"/>
      <c r="AK93" s="210"/>
      <c r="AL93" s="45"/>
    </row>
    <row r="94" spans="2:38" ht="12.75" customHeight="1">
      <c r="B94" s="25"/>
      <c r="C94" s="26"/>
      <c r="D94" s="26"/>
      <c r="E94" s="26"/>
      <c r="F94" s="26"/>
      <c r="G94" s="26"/>
      <c r="H94" s="26"/>
      <c r="I94" s="26"/>
      <c r="J94" s="26"/>
      <c r="K94" s="26"/>
      <c r="L94" s="32"/>
      <c r="M94" s="33"/>
      <c r="N94" s="26"/>
      <c r="O94" s="26"/>
      <c r="P94" s="26"/>
      <c r="Q94" s="33"/>
      <c r="R94" s="26"/>
      <c r="S94" s="26"/>
      <c r="T94" s="26"/>
      <c r="U94" s="33"/>
      <c r="V94" s="26"/>
      <c r="W94" s="26"/>
      <c r="X94" s="26"/>
      <c r="Y94" s="33"/>
      <c r="Z94" s="26"/>
      <c r="AA94" s="26"/>
      <c r="AB94" s="26"/>
      <c r="AC94" s="33"/>
      <c r="AD94" s="26"/>
      <c r="AE94" s="26"/>
      <c r="AF94" s="26"/>
      <c r="AG94" s="26"/>
      <c r="AH94" s="26"/>
      <c r="AI94" s="26"/>
      <c r="AJ94" s="26"/>
      <c r="AK94" s="26"/>
      <c r="AL94" s="45"/>
    </row>
    <row r="95" spans="2:38" ht="19.5" customHeight="1">
      <c r="B95" s="194" t="s">
        <v>94</v>
      </c>
      <c r="C95" s="194"/>
      <c r="D95" s="194"/>
      <c r="E95" s="194"/>
      <c r="F95" s="194"/>
      <c r="G95" s="194"/>
      <c r="H95" s="194"/>
      <c r="I95" s="194"/>
      <c r="J95" s="194"/>
      <c r="K95" s="195" t="s">
        <v>47</v>
      </c>
      <c r="L95" s="213"/>
      <c r="M95" s="214"/>
      <c r="N95" s="217" t="s">
        <v>843</v>
      </c>
      <c r="O95" s="218"/>
      <c r="P95" s="218"/>
      <c r="Q95" s="219"/>
      <c r="R95" s="195" t="s">
        <v>844</v>
      </c>
      <c r="S95" s="213"/>
      <c r="T95" s="213"/>
      <c r="U95" s="214"/>
      <c r="V95" s="195" t="s">
        <v>845</v>
      </c>
      <c r="W95" s="213"/>
      <c r="X95" s="213"/>
      <c r="Y95" s="214"/>
      <c r="Z95" s="217" t="s">
        <v>846</v>
      </c>
      <c r="AA95" s="218"/>
      <c r="AB95" s="218"/>
      <c r="AC95" s="219"/>
      <c r="AD95" s="194" t="s">
        <v>56</v>
      </c>
      <c r="AE95" s="194"/>
      <c r="AF95" s="194"/>
      <c r="AG95" s="194"/>
      <c r="AH95" s="194"/>
      <c r="AI95" s="194"/>
      <c r="AJ95" s="194"/>
      <c r="AK95" s="194"/>
      <c r="AL95" s="194"/>
    </row>
    <row r="96" spans="2:38" ht="19.5" customHeight="1">
      <c r="B96" s="194"/>
      <c r="C96" s="194"/>
      <c r="D96" s="194"/>
      <c r="E96" s="194"/>
      <c r="F96" s="194"/>
      <c r="G96" s="194"/>
      <c r="H96" s="194"/>
      <c r="I96" s="194"/>
      <c r="J96" s="194"/>
      <c r="K96" s="215"/>
      <c r="L96" s="191"/>
      <c r="M96" s="216"/>
      <c r="N96" s="220"/>
      <c r="O96" s="221"/>
      <c r="P96" s="221"/>
      <c r="Q96" s="222"/>
      <c r="R96" s="215"/>
      <c r="S96" s="191"/>
      <c r="T96" s="191"/>
      <c r="U96" s="216"/>
      <c r="V96" s="215"/>
      <c r="W96" s="191"/>
      <c r="X96" s="191"/>
      <c r="Y96" s="216"/>
      <c r="Z96" s="220"/>
      <c r="AA96" s="221"/>
      <c r="AB96" s="221"/>
      <c r="AC96" s="222"/>
      <c r="AD96" s="194"/>
      <c r="AE96" s="194"/>
      <c r="AF96" s="194"/>
      <c r="AG96" s="194"/>
      <c r="AH96" s="194"/>
      <c r="AI96" s="194"/>
      <c r="AJ96" s="194"/>
      <c r="AK96" s="194"/>
      <c r="AL96" s="194"/>
    </row>
    <row r="97" spans="1:38" ht="44.15" customHeight="1">
      <c r="A97" s="17">
        <v>1</v>
      </c>
      <c r="B97" s="197" t="str">
        <f ca="1">IF(AND(VLOOKUP(A97,【小】入力シート➁!$A:$B,COLUMN(【小】入力シート➁!$B$5),0)=0,AD97=""),"",IF(AND(VLOOKUP(A97,【小】入力シート➁!$A:$B,COLUMN(【小】入力シート➁!$B$5),0)=0,AD97&lt;&gt;""),IFERROR(IF(AND(OFFSET(B16,-2,0,1,1)=$B$14,OFFSET(B16,-19,0,1,1)="　　　　　　　〃"),OFFSET(B16,-20,0,1,1),IF(AND(OFFSET(B16,-2,0,1,1)=$B$14,OFFSET(B16,-19,0,1,1)&lt;&gt;"　　　　　　　〃"),OFFSET(B16,-19,0,1,1),"　　　　　　　〃")),"　　　　　　　〃"),(VLOOKUP(A97,【小】入力シート➁!$A:$B,COLUMN(【小】入力シート➁!$B$5),0))))</f>
        <v>オキシコンチンTR錠5mg</v>
      </c>
      <c r="C97" s="198"/>
      <c r="D97" s="198"/>
      <c r="E97" s="198"/>
      <c r="F97" s="198"/>
      <c r="G97" s="198"/>
      <c r="H97" s="198"/>
      <c r="I97" s="198"/>
      <c r="J97" s="199"/>
      <c r="K97" s="35" t="str">
        <f ca="1">IF(M97="","",IFERROR(VLOOKUP($A97,【小】入力シート➁!$A:$R,COLUMN(【小】入力シート➁!$C$7),0),""))</f>
        <v/>
      </c>
      <c r="L97" s="36">
        <f>IF(OR(N97="",VLOOKUP(A97,【小】入力シート➁!$A:$R,COLUMN(【小】入力シート➁!D88),0)=0),"",VLOOKUP(A97,【小】入力シート➁!$A:$R,COLUMN(【小】入力シート➁!D88),0))</f>
        <v>100</v>
      </c>
      <c r="M97" s="37" t="str">
        <f ca="1">IF(L97="","",VLOOKUP($A97,【小】入力シート➁!$A:$R,COLUMN(【小】入力シート➁!$E$7),0))</f>
        <v>錠</v>
      </c>
      <c r="N97" s="200">
        <f>IF(VLOOKUP($A97,【小】入力シート➁!$A:$R,COLUMN(【小】入力シート➁!F88),0)=0,"",IF(VLOOKUP($A97,【小】入力シート➁!$A:$R,COLUMN(【小】入力シート➁!F88),0)&lt;0,"("&amp;-VLOOKUP($A97,【小】入力シート➁!$A:$R,COLUMN(【小】入力シート➁!F88),0)&amp;VLOOKUP($A97,【小】入力シート➁!$A:$R,COLUMN(【小】入力シート➁!G88),0)&amp;")",VLOOKUP($A97,【小】入力シート➁!$A:$R,COLUMN(【小】入力シート➁!F88),0)))</f>
        <v>180</v>
      </c>
      <c r="O97" s="201"/>
      <c r="P97" s="201"/>
      <c r="Q97" s="41" t="str">
        <f ca="1">IF(OR(N97="",COUNT(N97)=0),"",VLOOKUP($A97,【小】入力シート➁!$A:$R,COLUMN(【小】入力シート➁!G88),0))</f>
        <v>錠</v>
      </c>
      <c r="R97" s="200">
        <f>IF(VLOOKUP($A97,【小】入力シート➁!$A:$R,COLUMN(【小】入力シート➁!H88),0)=0,"",IF(VLOOKUP($A97,【小】入力シート➁!$A:$R,COLUMN(【小】入力シート➁!H88),0)&lt;0,"("&amp;-VLOOKUP($A97,【小】入力シート➁!$A:$R,COLUMN(【小】入力シート➁!H88),0)&amp;VLOOKUP($A97,【小】入力シート➁!$A:$R,COLUMN(【小】入力シート➁!I88),0)&amp;")",VLOOKUP($A97,【小】入力シート➁!$A:$R,COLUMN(【小】入力シート➁!H88),0)))</f>
        <v>100</v>
      </c>
      <c r="S97" s="201"/>
      <c r="T97" s="201"/>
      <c r="U97" s="41" t="str">
        <f ca="1">IF(OR(R97="",COUNT(R97)=0),"",VLOOKUP($A97,【小】入力シート➁!$A:$R,COLUMN(【小】入力シート➁!G88),0))</f>
        <v>錠</v>
      </c>
      <c r="V97" s="200">
        <f>IF(VLOOKUP($A97,【小】入力シート➁!$A:$R,COLUMN(【小】入力シート➁!J88),0)=0,"",IF(VLOOKUP($A97,【小】入力シート➁!$A:$R,COLUMN(【小】入力シート➁!J88),0)&lt;0,"("&amp;-VLOOKUP($A97,【小】入力シート➁!$A:$R,COLUMN(【小】入力シート➁!J88),0)&amp;VLOOKUP($A97,【小】入力シート➁!$A:$R,COLUMN(【小】入力シート➁!K88),0)&amp;")",VLOOKUP($A97,【小】入力シート➁!$A:$R,COLUMN(【小】入力シート➁!J88),0)))</f>
        <v>285</v>
      </c>
      <c r="W97" s="201"/>
      <c r="X97" s="201"/>
      <c r="Y97" s="41" t="str">
        <f ca="1">IF(OR(V97="",COUNT(V97)=0),"",VLOOKUP($A97,【小】入力シート➁!$A:$R,COLUMN(【小】入力シート➁!G88),0))</f>
        <v>錠</v>
      </c>
      <c r="Z97" s="200">
        <f>IF(VLOOKUP($A97,【小】入力シート➁!$A:$R,COLUMN(【小】入力シート➁!L88),0)=0,"",IF(VLOOKUP($A97,【小】入力シート➁!$A:$R,COLUMN(【小】入力シート➁!L88),0)&lt;0,"("&amp;-VLOOKUP($A97,【小】入力シート➁!$A:$R,COLUMN(【小】入力シート➁!L88),0)&amp;VLOOKUP($A97,【小】入力シート➁!$A:$R,COLUMN(【小】入力シート➁!M88),0)&amp;")",VLOOKUP($A97,【小】入力シート➁!$A:$R,COLUMN(【小】入力シート➁!L88),0)))</f>
        <v>42</v>
      </c>
      <c r="AA97" s="201"/>
      <c r="AB97" s="201"/>
      <c r="AC97" s="41" t="str">
        <f ca="1">IF(OR(Z97="",COUNT(Z97)=0),"",VLOOKUP($A97,【小】入力シート➁!$A:$R,COLUMN(【小】入力シート➁!G88),0))</f>
        <v>錠</v>
      </c>
      <c r="AD97" s="196" t="str">
        <f>IF(VLOOKUP(A97,【小】入力シート➁!$A:$R,COLUMN(【小】入力シート➁!R88),0)=0,"",VLOOKUP(A97,【小】入力シート➁!$A:$R,COLUMN(【小】入力シート➁!R88),0))</f>
        <v>R○.7.2（3A 事故） （R○.7.3 届出）</v>
      </c>
      <c r="AE97" s="196"/>
      <c r="AF97" s="196"/>
      <c r="AG97" s="196"/>
      <c r="AH97" s="196"/>
      <c r="AI97" s="196"/>
      <c r="AJ97" s="196"/>
      <c r="AK97" s="196"/>
      <c r="AL97" s="196"/>
    </row>
    <row r="98" spans="1:38" ht="44.15" customHeight="1">
      <c r="A98" s="17">
        <f t="shared" ref="A98:A105" ca="1" si="3">OFFSET(A98,-1,0,1,1)+1</f>
        <v>2</v>
      </c>
      <c r="B98" s="197" t="str">
        <f ca="1">IF(AND(VLOOKUP(A98,【小】入力シート➁!$A:$B,COLUMN(【小】入力シート➁!$B$5),0)=0,AD98=""),"",IF(AND(VLOOKUP(A98,【小】入力シート➁!$A:$B,COLUMN(【小】入力シート➁!$B$5),0)=0,AD98&lt;&gt;""),IFERROR(IF(AND(OFFSET(B17,-2,0,1,1)=$B$14,OFFSET(B17,-19,0,1,1)="　　　　　　　〃"),OFFSET(B17,-20,0,1,1),IF(AND(OFFSET(B17,-2,0,1,1)=$B$14,OFFSET(B17,-19,0,1,1)&lt;&gt;"　　　　　　　〃"),OFFSET(B17,-19,0,1,1),"　　　　　　　〃")),"　　　　　　　〃"),(VLOOKUP(A98,【小】入力シート➁!$A:$B,COLUMN(【小】入力シート➁!$B$5),0))))</f>
        <v>　　　　　　　〃</v>
      </c>
      <c r="C98" s="198"/>
      <c r="D98" s="198"/>
      <c r="E98" s="198"/>
      <c r="F98" s="198"/>
      <c r="G98" s="198"/>
      <c r="H98" s="198"/>
      <c r="I98" s="198"/>
      <c r="J98" s="199"/>
      <c r="K98" s="35" t="str">
        <f ca="1">IF(M98="","",IFERROR(VLOOKUP($A98,【小】入力シート➁!$A:$R,COLUMN(【小】入力シート➁!$C$7),0),""))</f>
        <v/>
      </c>
      <c r="L98" s="36" t="str">
        <f ca="1">IF(OR(N98="",VLOOKUP(A98,【小】入力シート➁!$A:$R,COLUMN(【小】入力シート➁!D89),0)=0),"",VLOOKUP(A98,【小】入力シート➁!$A:$R,COLUMN(【小】入力シート➁!D89),0))</f>
        <v/>
      </c>
      <c r="M98" s="37" t="str">
        <f ca="1">IF(L98="","",VLOOKUP($A98,【小】入力シート➁!$A:$R,COLUMN(【小】入力シート➁!$E$7),0))</f>
        <v/>
      </c>
      <c r="N98" s="200" t="str">
        <f ca="1">IF(VLOOKUP($A98,【小】入力シート➁!$A:$R,COLUMN(【小】入力シート➁!F89),0)=0,"",IF(VLOOKUP($A98,【小】入力シート➁!$A:$R,COLUMN(【小】入力シート➁!F89),0)&lt;0,"("&amp;-VLOOKUP($A98,【小】入力シート➁!$A:$R,COLUMN(【小】入力シート➁!F89),0)&amp;VLOOKUP($A98,【小】入力シート➁!$A:$R,COLUMN(【小】入力シート➁!G89),0)&amp;")",VLOOKUP($A98,【小】入力シート➁!$A:$R,COLUMN(【小】入力シート➁!F89),0)))</f>
        <v/>
      </c>
      <c r="O98" s="201"/>
      <c r="P98" s="201"/>
      <c r="Q98" s="41" t="str">
        <f ca="1">IF(OR(N98="",COUNT(N98)=0),"",VLOOKUP($A98,【小】入力シート➁!$A:$R,COLUMN(【小】入力シート➁!G89),0))</f>
        <v/>
      </c>
      <c r="R98" s="200">
        <f ca="1">IF(VLOOKUP($A98,【小】入力シート➁!$A:$R,COLUMN(【小】入力シート➁!H89),0)=0,"",IF(VLOOKUP($A98,【小】入力シート➁!$A:$R,COLUMN(【小】入力シート➁!H89),0)&lt;0,"("&amp;-VLOOKUP($A98,【小】入力シート➁!$A:$R,COLUMN(【小】入力シート➁!H89),0)&amp;VLOOKUP($A98,【小】入力シート➁!$A:$R,COLUMN(【小】入力シート➁!I89),0)&amp;")",VLOOKUP($A98,【小】入力シート➁!$A:$R,COLUMN(【小】入力シート➁!H89),0)))</f>
        <v>50</v>
      </c>
      <c r="S98" s="201"/>
      <c r="T98" s="201"/>
      <c r="U98" s="41" t="str">
        <f ca="1">IF(OR(R98="",COUNT(R98)=0),"",VLOOKUP($A98,【小】入力シート➁!$A:$R,COLUMN(【小】入力シート➁!G89),0))</f>
        <v>錠</v>
      </c>
      <c r="V98" s="200" t="str">
        <f ca="1">IF(VLOOKUP($A98,【小】入力シート➁!$A:$R,COLUMN(【小】入力シート➁!J89),0)=0,"",IF(VLOOKUP($A98,【小】入力シート➁!$A:$R,COLUMN(【小】入力シート➁!J89),0)&lt;0,"("&amp;-VLOOKUP($A98,【小】入力シート➁!$A:$R,COLUMN(【小】入力シート➁!J89),0)&amp;VLOOKUP($A98,【小】入力シート➁!$A:$R,COLUMN(【小】入力シート➁!K89),0)&amp;")",VLOOKUP($A98,【小】入力シート➁!$A:$R,COLUMN(【小】入力シート➁!J89),0)))</f>
        <v/>
      </c>
      <c r="W98" s="201"/>
      <c r="X98" s="201"/>
      <c r="Y98" s="41" t="str">
        <f ca="1">IF(OR(V98="",COUNT(V98)=0),"",VLOOKUP($A98,【小】入力シート➁!$A:$R,COLUMN(【小】入力シート➁!G89),0))</f>
        <v/>
      </c>
      <c r="Z98" s="200" t="str">
        <f ca="1">IF(VLOOKUP($A98,【小】入力シート➁!$A:$R,COLUMN(【小】入力シート➁!L89),0)=0,"",IF(VLOOKUP($A98,【小】入力シート➁!$A:$R,COLUMN(【小】入力シート➁!L89),0)&lt;0,"("&amp;-VLOOKUP($A98,【小】入力シート➁!$A:$R,COLUMN(【小】入力シート➁!L89),0)&amp;VLOOKUP($A98,【小】入力シート➁!$A:$R,COLUMN(【小】入力シート➁!M89),0)&amp;")",VLOOKUP($A98,【小】入力シート➁!$A:$R,COLUMN(【小】入力シート➁!L89),0)))</f>
        <v/>
      </c>
      <c r="AA98" s="201"/>
      <c r="AB98" s="201"/>
      <c r="AC98" s="41" t="str">
        <f ca="1">IF(OR(Z98="",COUNT(Z98)=0),"",VLOOKUP($A98,【小】入力シート➁!$A:$R,COLUMN(【小】入力シート➁!G89),0))</f>
        <v/>
      </c>
      <c r="AD98" s="196" t="str">
        <f ca="1">IF(VLOOKUP(A98,【小】入力シート➁!$A:$R,COLUMN(【小】入力シート➁!R89),0)=0,"",VLOOKUP(A98,【小】入力シート➁!$A:$R,COLUMN(【小】入力シート➁!R89),0))</f>
        <v>R○.6.1 業務廃止に伴い〇〇薬局から譲受</v>
      </c>
      <c r="AE98" s="196"/>
      <c r="AF98" s="196"/>
      <c r="AG98" s="196"/>
      <c r="AH98" s="196"/>
      <c r="AI98" s="196"/>
      <c r="AJ98" s="196"/>
      <c r="AK98" s="196"/>
      <c r="AL98" s="196"/>
    </row>
    <row r="99" spans="1:38" ht="44.15" customHeight="1">
      <c r="A99" s="17">
        <f t="shared" ca="1" si="3"/>
        <v>3</v>
      </c>
      <c r="B99" s="197" t="str">
        <f ca="1">IF(AND(VLOOKUP(A99,【小】入力シート➁!$A:$B,COLUMN(【小】入力シート➁!$B$5),0)=0,AD99=""),"",IF(AND(VLOOKUP(A99,【小】入力シート➁!$A:$B,COLUMN(【小】入力シート➁!$B$5),0)=0,AD99&lt;&gt;""),IFERROR(IF(AND(OFFSET(B18,-2,0,1,1)=$B$14,OFFSET(B18,-19,0,1,1)="　　　　　　　〃"),OFFSET(B18,-20,0,1,1),IF(AND(OFFSET(B18,-2,0,1,1)=$B$14,OFFSET(B18,-19,0,1,1)&lt;&gt;"　　　　　　　〃"),OFFSET(B18,-19,0,1,1),"　　　　　　　〃")),"　　　　　　　〃"),(VLOOKUP(A99,【小】入力シート➁!$A:$B,COLUMN(【小】入力シート➁!$B$5),0))))</f>
        <v>コデインリン酸塩水和物「タケダ」原末</v>
      </c>
      <c r="C99" s="198"/>
      <c r="D99" s="198"/>
      <c r="E99" s="198"/>
      <c r="F99" s="198"/>
      <c r="G99" s="198"/>
      <c r="H99" s="198"/>
      <c r="I99" s="198"/>
      <c r="J99" s="199"/>
      <c r="K99" s="35" t="str">
        <f ca="1">IF(M99="","",IFERROR(VLOOKUP($A99,【小】入力シート➁!$A:$R,COLUMN(【小】入力シート➁!$C$7),0),""))</f>
        <v/>
      </c>
      <c r="L99" s="36">
        <f ca="1">IF(OR(N99="",VLOOKUP(A99,【小】入力シート➁!$A:$R,COLUMN(【小】入力シート➁!D90),0)=0),"",VLOOKUP(A99,【小】入力シート➁!$A:$R,COLUMN(【小】入力シート➁!D90),0))</f>
        <v>25</v>
      </c>
      <c r="M99" s="37" t="str">
        <f ca="1">IF(L99="","",VLOOKUP($A99,【小】入力シート➁!$A:$R,COLUMN(【小】入力シート➁!$E$7),0))</f>
        <v>g</v>
      </c>
      <c r="N99" s="200">
        <f ca="1">IF(VLOOKUP($A99,【小】入力シート➁!$A:$R,COLUMN(【小】入力シート➁!F90),0)=0,"",IF(VLOOKUP($A99,【小】入力シート➁!$A:$R,COLUMN(【小】入力シート➁!F90),0)&lt;0,"("&amp;-VLOOKUP($A99,【小】入力シート➁!$A:$R,COLUMN(【小】入力シート➁!F90),0)&amp;VLOOKUP($A99,【小】入力シート➁!$A:$R,COLUMN(【小】入力シート➁!G90),0)&amp;")",VLOOKUP($A99,【小】入力シート➁!$A:$R,COLUMN(【小】入力シート➁!F90),0)))</f>
        <v>15</v>
      </c>
      <c r="O99" s="201"/>
      <c r="P99" s="201"/>
      <c r="Q99" s="41" t="str">
        <f ca="1">IF(OR(N99="",COUNT(N99)=0),"",VLOOKUP($A99,【小】入力シート➁!$A:$R,COLUMN(【小】入力シート➁!G90),0))</f>
        <v>g</v>
      </c>
      <c r="R99" s="200">
        <f ca="1">IF(VLOOKUP($A99,【小】入力シート➁!$A:$R,COLUMN(【小】入力シート➁!H90),0)=0,"",IF(VLOOKUP($A99,【小】入力シート➁!$A:$R,COLUMN(【小】入力シート➁!H90),0)&lt;0,"("&amp;-VLOOKUP($A99,【小】入力シート➁!$A:$R,COLUMN(【小】入力シート➁!H90),0)&amp;VLOOKUP($A99,【小】入力シート➁!$A:$R,COLUMN(【小】入力シート➁!I90),0)&amp;")",VLOOKUP($A99,【小】入力シート➁!$A:$R,COLUMN(【小】入力シート➁!H90),0)))</f>
        <v>25</v>
      </c>
      <c r="S99" s="201"/>
      <c r="T99" s="201"/>
      <c r="U99" s="41" t="str">
        <f ca="1">IF(OR(R99="",COUNT(R99)=0),"",VLOOKUP($A99,【小】入力シート➁!$A:$R,COLUMN(【小】入力シート➁!G90),0))</f>
        <v>g</v>
      </c>
      <c r="V99" s="200">
        <f ca="1">IF(VLOOKUP($A99,【小】入力シート➁!$A:$R,COLUMN(【小】入力シート➁!J90),0)=0,"",IF(VLOOKUP($A99,【小】入力シート➁!$A:$R,COLUMN(【小】入力シート➁!J90),0)&lt;0,"("&amp;-VLOOKUP($A99,【小】入力シート➁!$A:$R,COLUMN(【小】入力シート➁!J90),0)&amp;VLOOKUP($A99,【小】入力シート➁!$A:$R,COLUMN(【小】入力シート➁!K90),0)&amp;")",VLOOKUP($A99,【小】入力シート➁!$A:$R,COLUMN(【小】入力シート➁!J90),0)))</f>
        <v>20</v>
      </c>
      <c r="W99" s="201"/>
      <c r="X99" s="201"/>
      <c r="Y99" s="41" t="str">
        <f ca="1">IF(OR(V99="",COUNT(V99)=0),"",VLOOKUP($A99,【小】入力シート➁!$A:$R,COLUMN(【小】入力シート➁!G90),0))</f>
        <v>g</v>
      </c>
      <c r="Z99" s="200">
        <f ca="1">IF(VLOOKUP($A99,【小】入力シート➁!$A:$R,COLUMN(【小】入力シート➁!L90),0)=0,"",IF(VLOOKUP($A99,【小】入力シート➁!$A:$R,COLUMN(【小】入力シート➁!L90),0)&lt;0,"("&amp;-VLOOKUP($A99,【小】入力シート➁!$A:$R,COLUMN(【小】入力シート➁!L90),0)&amp;VLOOKUP($A99,【小】入力シート➁!$A:$R,COLUMN(【小】入力シート➁!M90),0)&amp;")",VLOOKUP($A99,【小】入力シート➁!$A:$R,COLUMN(【小】入力シート➁!L90),0)))</f>
        <v>5</v>
      </c>
      <c r="AA99" s="201"/>
      <c r="AB99" s="201"/>
      <c r="AC99" s="41" t="str">
        <f ca="1">IF(OR(Z99="",COUNT(Z99)=0),"",VLOOKUP($A99,【小】入力シート➁!$A:$R,COLUMN(【小】入力シート➁!G90),0))</f>
        <v>g</v>
      </c>
      <c r="AD99" s="196" t="str">
        <f ca="1">IF(VLOOKUP(A99,【小】入力シート➁!$A:$R,COLUMN(【小】入力シート➁!R90),0)=0,"",VLOOKUP(A99,【小】入力シート➁!$A:$R,COLUMN(【小】入力シート➁!R90),0))</f>
        <v>R○.3.1 廃棄 15ｇ</v>
      </c>
      <c r="AE99" s="196"/>
      <c r="AF99" s="196"/>
      <c r="AG99" s="196"/>
      <c r="AH99" s="196"/>
      <c r="AI99" s="196"/>
      <c r="AJ99" s="196"/>
      <c r="AK99" s="196"/>
      <c r="AL99" s="196"/>
    </row>
    <row r="100" spans="1:38" ht="44.15" customHeight="1">
      <c r="A100" s="17">
        <f t="shared" ca="1" si="3"/>
        <v>4</v>
      </c>
      <c r="B100" s="197" t="str">
        <f ca="1">IF(AND(VLOOKUP(A100,【小】入力シート➁!$A:$B,COLUMN(【小】入力シート➁!$B$5),0)=0,AD100=""),"",IF(AND(VLOOKUP(A100,【小】入力シート➁!$A:$B,COLUMN(【小】入力シート➁!$B$5),0)=0,AD100&lt;&gt;""),IFERROR(IF(AND(OFFSET(B19,-2,0,1,1)=$B$14,OFFSET(B19,-19,0,1,1)="　　　　　　　〃"),OFFSET(B19,-20,0,1,1),IF(AND(OFFSET(B19,-2,0,1,1)=$B$14,OFFSET(B19,-19,0,1,1)&lt;&gt;"　　　　　　　〃"),OFFSET(B19,-19,0,1,1),"　　　　　　　〃")),"　　　　　　　〃"),(VLOOKUP(A100,【小】入力シート➁!$A:$B,COLUMN(【小】入力シート➁!$B$5),0))))</f>
        <v>コデインリン酸塩　10倍散（自家製剤）</v>
      </c>
      <c r="C100" s="198"/>
      <c r="D100" s="198"/>
      <c r="E100" s="198"/>
      <c r="F100" s="198"/>
      <c r="G100" s="198"/>
      <c r="H100" s="198"/>
      <c r="I100" s="198"/>
      <c r="J100" s="199"/>
      <c r="K100" s="35" t="str">
        <f ca="1">IF(M100="","",IFERROR(VLOOKUP($A100,【小】入力シート➁!$A:$R,COLUMN(【小】入力シート➁!$C$7),0),""))</f>
        <v/>
      </c>
      <c r="L100" s="36" t="str">
        <f ca="1">IF(OR(N100="",VLOOKUP(A100,【小】入力シート➁!$A:$R,COLUMN(【小】入力シート➁!D91),0)=0),"",VLOOKUP(A100,【小】入力シート➁!$A:$R,COLUMN(【小】入力シート➁!D91),0))</f>
        <v/>
      </c>
      <c r="M100" s="37" t="str">
        <f ca="1">IF(L100="","",VLOOKUP($A100,【小】入力シート➁!$A:$R,COLUMN(【小】入力シート➁!$E$7),0))</f>
        <v/>
      </c>
      <c r="N100" s="200">
        <f ca="1">IF(VLOOKUP($A100,【小】入力シート➁!$A:$R,COLUMN(【小】入力シート➁!F91),0)=0,"",IF(VLOOKUP($A100,【小】入力シート➁!$A:$R,COLUMN(【小】入力シート➁!F91),0)&lt;0,"("&amp;-VLOOKUP($A100,【小】入力シート➁!$A:$R,COLUMN(【小】入力シート➁!F91),0)&amp;VLOOKUP($A100,【小】入力シート➁!$A:$R,COLUMN(【小】入力シート➁!G91),0)&amp;")",VLOOKUP($A100,【小】入力シート➁!$A:$R,COLUMN(【小】入力シート➁!F91),0)))</f>
        <v>25</v>
      </c>
      <c r="O100" s="201"/>
      <c r="P100" s="201"/>
      <c r="Q100" s="41" t="str">
        <f ca="1">IF(OR(N100="",COUNT(N100)=0),"",VLOOKUP($A100,【小】入力シート➁!$A:$R,COLUMN(【小】入力シート➁!G91),0))</f>
        <v>g</v>
      </c>
      <c r="R100" s="200">
        <f ca="1">IF(VLOOKUP($A100,【小】入力シート➁!$A:$R,COLUMN(【小】入力シート➁!H91),0)=0,"",IF(VLOOKUP($A100,【小】入力シート➁!$A:$R,COLUMN(【小】入力シート➁!H91),0)&lt;0,"("&amp;-VLOOKUP($A100,【小】入力シート➁!$A:$R,COLUMN(【小】入力シート➁!H91),0)&amp;VLOOKUP($A100,【小】入力シート➁!$A:$R,COLUMN(【小】入力シート➁!I91),0)&amp;")",VLOOKUP($A100,【小】入力シート➁!$A:$R,COLUMN(【小】入力シート➁!H91),0)))</f>
        <v>200</v>
      </c>
      <c r="S100" s="201"/>
      <c r="T100" s="201"/>
      <c r="U100" s="41" t="str">
        <f ca="1">IF(OR(R100="",COUNT(R100)=0),"",VLOOKUP($A100,【小】入力シート➁!$A:$R,COLUMN(【小】入力シート➁!G91),0))</f>
        <v>g</v>
      </c>
      <c r="V100" s="200">
        <f ca="1">IF(VLOOKUP($A100,【小】入力シート➁!$A:$R,COLUMN(【小】入力シート➁!J91),0)=0,"",IF(VLOOKUP($A100,【小】入力シート➁!$A:$R,COLUMN(【小】入力シート➁!J91),0)&lt;0,"("&amp;-VLOOKUP($A100,【小】入力シート➁!$A:$R,COLUMN(【小】入力シート➁!J91),0)&amp;VLOOKUP($A100,【小】入力シート➁!$A:$R,COLUMN(【小】入力シート➁!K91),0)&amp;")",VLOOKUP($A100,【小】入力シート➁!$A:$R,COLUMN(【小】入力シート➁!J91),0)))</f>
        <v>210</v>
      </c>
      <c r="W100" s="201"/>
      <c r="X100" s="201"/>
      <c r="Y100" s="41" t="str">
        <f ca="1">IF(OR(V100="",COUNT(V100)=0),"",VLOOKUP($A100,【小】入力シート➁!$A:$R,COLUMN(【小】入力シート➁!G91),0))</f>
        <v>g</v>
      </c>
      <c r="Z100" s="200">
        <f ca="1">IF(VLOOKUP($A100,【小】入力シート➁!$A:$R,COLUMN(【小】入力シート➁!L91),0)=0,"",IF(VLOOKUP($A100,【小】入力シート➁!$A:$R,COLUMN(【小】入力シート➁!L91),0)&lt;0,"("&amp;-VLOOKUP($A100,【小】入力シート➁!$A:$R,COLUMN(【小】入力シート➁!L91),0)&amp;VLOOKUP($A100,【小】入力シート➁!$A:$R,COLUMN(【小】入力シート➁!M91),0)&amp;")",VLOOKUP($A100,【小】入力シート➁!$A:$R,COLUMN(【小】入力シート➁!L91),0)))</f>
        <v>15</v>
      </c>
      <c r="AA100" s="201"/>
      <c r="AB100" s="201"/>
      <c r="AC100" s="41" t="str">
        <f ca="1">IF(OR(Z100="",COUNT(Z100)=0),"",VLOOKUP($A100,【小】入力シート➁!$A:$R,COLUMN(【小】入力シート➁!G91),0))</f>
        <v>g</v>
      </c>
      <c r="AD100" s="196" t="str">
        <f ca="1">IF(VLOOKUP(A100,【小】入力シート➁!$A:$R,COLUMN(【小】入力シート➁!R91),0)=0,"",VLOOKUP(A100,【小】入力シート➁!$A:$R,COLUMN(【小】入力シート➁!R91),0))</f>
        <v>自家製剤</v>
      </c>
      <c r="AE100" s="196"/>
      <c r="AF100" s="196"/>
      <c r="AG100" s="196"/>
      <c r="AH100" s="196"/>
      <c r="AI100" s="196"/>
      <c r="AJ100" s="196"/>
      <c r="AK100" s="196"/>
      <c r="AL100" s="196"/>
    </row>
    <row r="101" spans="1:38" ht="44.15" customHeight="1">
      <c r="A101" s="17">
        <f t="shared" ca="1" si="3"/>
        <v>5</v>
      </c>
      <c r="B101" s="197" t="str">
        <f ca="1">IF(AND(VLOOKUP(A101,【小】入力シート➁!$A:$B,COLUMN(【小】入力シート➁!$B$5),0)=0,AD101=""),"",IF(AND(VLOOKUP(A101,【小】入力シート➁!$A:$B,COLUMN(【小】入力シート➁!$B$5),0)=0,AD101&lt;&gt;""),IFERROR(IF(AND(OFFSET(B20,-2,0,1,1)=$B$14,OFFSET(B20,-19,0,1,1)="　　　　　　　〃"),OFFSET(B20,-20,0,1,1),IF(AND(OFFSET(B20,-2,0,1,1)=$B$14,OFFSET(B20,-19,0,1,1)&lt;&gt;"　　　　　　　〃"),OFFSET(B20,-19,0,1,1),"　　　　　　　〃")),"　　　　　　　〃"),(VLOOKUP(A101,【小】入力シート➁!$A:$B,COLUMN(【小】入力シート➁!$B$5),0))))</f>
        <v>オキノーム散2.5mg</v>
      </c>
      <c r="C101" s="198"/>
      <c r="D101" s="198"/>
      <c r="E101" s="198"/>
      <c r="F101" s="198"/>
      <c r="G101" s="198"/>
      <c r="H101" s="198"/>
      <c r="I101" s="198"/>
      <c r="J101" s="199"/>
      <c r="K101" s="35" t="str">
        <f ca="1">IF(M101="","",IFERROR(VLOOKUP($A101,【小】入力シート➁!$A:$R,COLUMN(【小】入力シート➁!$C$7),0),""))</f>
        <v/>
      </c>
      <c r="L101" s="36">
        <f ca="1">IF(OR(N101="",VLOOKUP(A101,【小】入力シート➁!$A:$R,COLUMN(【小】入力シート➁!D92),0)=0),"",VLOOKUP(A101,【小】入力シート➁!$A:$R,COLUMN(【小】入力シート➁!D92),0))</f>
        <v>30</v>
      </c>
      <c r="M101" s="37" t="str">
        <f ca="1">IF(L101="","",VLOOKUP($A101,【小】入力シート➁!$A:$R,COLUMN(【小】入力シート➁!$E$7),0))</f>
        <v>包</v>
      </c>
      <c r="N101" s="200">
        <f ca="1">IF(VLOOKUP($A101,【小】入力シート➁!$A:$R,COLUMN(【小】入力シート➁!F92),0)=0,"",IF(VLOOKUP($A101,【小】入力シート➁!$A:$R,COLUMN(【小】入力シート➁!F92),0)&lt;0,"("&amp;-VLOOKUP($A101,【小】入力シート➁!$A:$R,COLUMN(【小】入力シート➁!F92),0)&amp;VLOOKUP($A101,【小】入力シート➁!$A:$R,COLUMN(【小】入力シート➁!G92),0)&amp;")",VLOOKUP($A101,【小】入力シート➁!$A:$R,COLUMN(【小】入力シート➁!F92),0)))</f>
        <v>7</v>
      </c>
      <c r="O101" s="201"/>
      <c r="P101" s="201"/>
      <c r="Q101" s="41" t="str">
        <f ca="1">IF(OR(N101="",COUNT(N101)=0),"",VLOOKUP($A101,【小】入力シート➁!$A:$R,COLUMN(【小】入力シート➁!G92),0))</f>
        <v>包</v>
      </c>
      <c r="R101" s="200">
        <f ca="1">IF(VLOOKUP($A101,【小】入力シート➁!$A:$R,COLUMN(【小】入力シート➁!H92),0)=0,"",IF(VLOOKUP($A101,【小】入力シート➁!$A:$R,COLUMN(【小】入力シート➁!H92),0)&lt;0,"("&amp;-VLOOKUP($A101,【小】入力シート➁!$A:$R,COLUMN(【小】入力シート➁!H92),0)&amp;VLOOKUP($A101,【小】入力シート➁!$A:$R,COLUMN(【小】入力シート➁!I92),0)&amp;")",VLOOKUP($A101,【小】入力シート➁!$A:$R,COLUMN(【小】入力シート➁!H92),0)))</f>
        <v>75</v>
      </c>
      <c r="S101" s="201"/>
      <c r="T101" s="201"/>
      <c r="U101" s="41" t="str">
        <f ca="1">IF(OR(R101="",COUNT(R101)=0),"",VLOOKUP($A101,【小】入力シート➁!$A:$R,COLUMN(【小】入力シート➁!G92),0))</f>
        <v>包</v>
      </c>
      <c r="V101" s="200">
        <f ca="1">IF(VLOOKUP($A101,【小】入力シート➁!$A:$R,COLUMN(【小】入力シート➁!J92),0)=0,"",IF(VLOOKUP($A101,【小】入力シート➁!$A:$R,COLUMN(【小】入力シート➁!J92),0)&lt;0,"("&amp;-VLOOKUP($A101,【小】入力シート➁!$A:$R,COLUMN(【小】入力シート➁!J92),0)&amp;VLOOKUP($A101,【小】入力シート➁!$A:$R,COLUMN(【小】入力シート➁!K92),0)&amp;")",VLOOKUP($A101,【小】入力シート➁!$A:$R,COLUMN(【小】入力シート➁!J92),0)))</f>
        <v>54</v>
      </c>
      <c r="W101" s="201"/>
      <c r="X101" s="201"/>
      <c r="Y101" s="41" t="str">
        <f ca="1">IF(OR(V101="",COUNT(V101)=0),"",VLOOKUP($A101,【小】入力シート➁!$A:$R,COLUMN(【小】入力シート➁!G92),0))</f>
        <v>包</v>
      </c>
      <c r="Z101" s="200">
        <f ca="1">IF(VLOOKUP($A101,【小】入力シート➁!$A:$R,COLUMN(【小】入力シート➁!L92),0)=0,"",IF(VLOOKUP($A101,【小】入力シート➁!$A:$R,COLUMN(【小】入力シート➁!L92),0)&lt;0,"("&amp;-VLOOKUP($A101,【小】入力シート➁!$A:$R,COLUMN(【小】入力シート➁!L92),0)&amp;VLOOKUP($A101,【小】入力シート➁!$A:$R,COLUMN(【小】入力シート➁!M92),0)&amp;")",VLOOKUP($A101,【小】入力シート➁!$A:$R,COLUMN(【小】入力シート➁!L92),0)))</f>
        <v>23</v>
      </c>
      <c r="AA101" s="201"/>
      <c r="AB101" s="201"/>
      <c r="AC101" s="41" t="str">
        <f ca="1">IF(OR(Z101="",COUNT(Z101)=0),"",VLOOKUP($A101,【小】入力シート➁!$A:$R,COLUMN(【小】入力シート➁!G92),0))</f>
        <v>包</v>
      </c>
      <c r="AD101" s="196" t="str">
        <f ca="1">IF(VLOOKUP(A101,【小】入力シート➁!$A:$R,COLUMN(【小】入力シート➁!R92),0)=0,"",VLOOKUP(A101,【小】入力シート➁!$A:$R,COLUMN(【小】入力シート➁!R92),0))</f>
        <v xml:space="preserve">R○.3.1 廃棄 5包 </v>
      </c>
      <c r="AE101" s="196"/>
      <c r="AF101" s="196"/>
      <c r="AG101" s="196"/>
      <c r="AH101" s="196"/>
      <c r="AI101" s="196"/>
      <c r="AJ101" s="196"/>
      <c r="AK101" s="196"/>
      <c r="AL101" s="196"/>
    </row>
    <row r="102" spans="1:38" ht="44.15" customHeight="1">
      <c r="A102" s="17">
        <f t="shared" ca="1" si="3"/>
        <v>6</v>
      </c>
      <c r="B102" s="197" t="str">
        <f ca="1">IF(AND(VLOOKUP(A102,【小】入力シート➁!$A:$B,COLUMN(【小】入力シート➁!$B$5),0)=0,AD102=""),"",IF(AND(VLOOKUP(A102,【小】入力シート➁!$A:$B,COLUMN(【小】入力シート➁!$B$5),0)=0,AD102&lt;&gt;""),IFERROR(IF(AND(OFFSET(B21,-2,0,1,1)=$B$14,OFFSET(B21,-19,0,1,1)="　　　　　　　〃"),OFFSET(B21,-20,0,1,1),IF(AND(OFFSET(B21,-2,0,1,1)=$B$14,OFFSET(B21,-19,0,1,1)&lt;&gt;"　　　　　　　〃"),OFFSET(B21,-19,0,1,1),"　　　　　　　〃")),"　　　　　　　〃"),(VLOOKUP(A102,【小】入力シート➁!$A:$B,COLUMN(【小】入力シート➁!$B$5),0))))</f>
        <v>　　　　　　　〃</v>
      </c>
      <c r="C102" s="198"/>
      <c r="D102" s="198"/>
      <c r="E102" s="198"/>
      <c r="F102" s="198"/>
      <c r="G102" s="198"/>
      <c r="H102" s="198"/>
      <c r="I102" s="198"/>
      <c r="J102" s="199"/>
      <c r="K102" s="35" t="str">
        <f ca="1">IF(M102="","",IFERROR(VLOOKUP($A102,【小】入力シート➁!$A:$R,COLUMN(【小】入力シート➁!$C$7),0),""))</f>
        <v/>
      </c>
      <c r="L102" s="36" t="str">
        <f ca="1">IF(OR(N102="",VLOOKUP(A102,【小】入力シート➁!$A:$R,COLUMN(【小】入力シート➁!D93),0)=0),"",VLOOKUP(A102,【小】入力シート➁!$A:$R,COLUMN(【小】入力シート➁!D93),0))</f>
        <v/>
      </c>
      <c r="M102" s="37" t="str">
        <f ca="1">IF(L102="","",VLOOKUP($A102,【小】入力シート➁!$A:$R,COLUMN(【小】入力シート➁!$E$7),0))</f>
        <v/>
      </c>
      <c r="N102" s="200" t="str">
        <f ca="1">IF(VLOOKUP($A102,【小】入力シート➁!$A:$R,COLUMN(【小】入力シート➁!F93),0)=0,"",IF(VLOOKUP($A102,【小】入力シート➁!$A:$R,COLUMN(【小】入力シート➁!F93),0)&lt;0,"("&amp;-VLOOKUP($A102,【小】入力シート➁!$A:$R,COLUMN(【小】入力シート➁!F93),0)&amp;VLOOKUP($A102,【小】入力シート➁!$A:$R,COLUMN(【小】入力シート➁!G93),0)&amp;")",VLOOKUP($A102,【小】入力シート➁!$A:$R,COLUMN(【小】入力シート➁!F93),0)))</f>
        <v/>
      </c>
      <c r="O102" s="201"/>
      <c r="P102" s="201"/>
      <c r="Q102" s="41" t="str">
        <f ca="1">IF(OR(N102="",COUNT(N102)=0),"",VLOOKUP($A102,【小】入力シート➁!$A:$R,COLUMN(【小】入力シート➁!G93),0))</f>
        <v/>
      </c>
      <c r="R102" s="200" t="str">
        <f ca="1">IF(VLOOKUP($A102,【小】入力シート➁!$A:$R,COLUMN(【小】入力シート➁!H93),0)=0,"",IF(VLOOKUP($A102,【小】入力シート➁!$A:$R,COLUMN(【小】入力シート➁!H93),0)&lt;0,"("&amp;-VLOOKUP($A102,【小】入力シート➁!$A:$R,COLUMN(【小】入力シート➁!H93),0)&amp;VLOOKUP($A102,【小】入力シート➁!$A:$R,COLUMN(【小】入力シート➁!I93),0)&amp;")",VLOOKUP($A102,【小】入力シート➁!$A:$R,COLUMN(【小】入力シート➁!H93),0)))</f>
        <v>(15包)</v>
      </c>
      <c r="S102" s="201"/>
      <c r="T102" s="201"/>
      <c r="U102" s="41" t="str">
        <f ca="1">IF(OR(R102="",COUNT(R102)=0),"",VLOOKUP($A102,【小】入力シート➁!$A:$R,COLUMN(【小】入力シート➁!G93),0))</f>
        <v/>
      </c>
      <c r="V102" s="200" t="str">
        <f ca="1">IF(VLOOKUP($A102,【小】入力シート➁!$A:$R,COLUMN(【小】入力シート➁!J93),0)=0,"",IF(VLOOKUP($A102,【小】入力シート➁!$A:$R,COLUMN(【小】入力シート➁!J93),0)&lt;0,"("&amp;-VLOOKUP($A102,【小】入力シート➁!$A:$R,COLUMN(【小】入力シート➁!J93),0)&amp;VLOOKUP($A102,【小】入力シート➁!$A:$R,COLUMN(【小】入力シート➁!K93),0)&amp;")",VLOOKUP($A102,【小】入力シート➁!$A:$R,COLUMN(【小】入力シート➁!J93),0)))</f>
        <v>(15包)</v>
      </c>
      <c r="W102" s="201"/>
      <c r="X102" s="201"/>
      <c r="Y102" s="41" t="str">
        <f ca="1">IF(OR(V102="",COUNT(V102)=0),"",VLOOKUP($A102,【小】入力シート➁!$A:$R,COLUMN(【小】入力シート➁!G93),0))</f>
        <v/>
      </c>
      <c r="Z102" s="200" t="str">
        <f ca="1">IF(VLOOKUP($A102,【小】入力シート➁!$A:$R,COLUMN(【小】入力シート➁!L93),0)=0,"",IF(VLOOKUP($A102,【小】入力シート➁!$A:$R,COLUMN(【小】入力シート➁!L93),0)&lt;0,"("&amp;-VLOOKUP($A102,【小】入力シート➁!$A:$R,COLUMN(【小】入力シート➁!L93),0)&amp;VLOOKUP($A102,【小】入力シート➁!$A:$R,COLUMN(【小】入力シート➁!M93),0)&amp;")",VLOOKUP($A102,【小】入力シート➁!$A:$R,COLUMN(【小】入力シート➁!L93),0)))</f>
        <v/>
      </c>
      <c r="AA102" s="201"/>
      <c r="AB102" s="201"/>
      <c r="AC102" s="41" t="str">
        <f ca="1">IF(OR(Z102="",COUNT(Z102)=0),"",VLOOKUP($A102,【小】入力シート➁!$A:$R,COLUMN(【小】入力シート➁!G93),0))</f>
        <v/>
      </c>
      <c r="AD102" s="196" t="str">
        <f ca="1">IF(VLOOKUP(A102,【小】入力シート➁!$A:$R,COLUMN(【小】入力シート➁!R93),0)=0,"",VLOOKUP(A102,【小】入力シート➁!$A:$R,COLUMN(【小】入力シート➁!R93),0))</f>
        <v>麻薬小売業間譲渡分</v>
      </c>
      <c r="AE102" s="196"/>
      <c r="AF102" s="196"/>
      <c r="AG102" s="196"/>
      <c r="AH102" s="196"/>
      <c r="AI102" s="196"/>
      <c r="AJ102" s="196"/>
      <c r="AK102" s="196"/>
      <c r="AL102" s="196"/>
    </row>
    <row r="103" spans="1:38" ht="44.15" customHeight="1">
      <c r="A103" s="17">
        <f t="shared" ca="1" si="3"/>
        <v>7</v>
      </c>
      <c r="B103" s="197" t="str">
        <f ca="1">IF(AND(VLOOKUP(A103,【小】入力シート➁!$A:$B,COLUMN(【小】入力シート➁!$B$5),0)=0,AD103=""),"",IF(AND(VLOOKUP(A103,【小】入力シート➁!$A:$B,COLUMN(【小】入力シート➁!$B$5),0)=0,AD103&lt;&gt;""),IFERROR(IF(AND(OFFSET(B22,-2,0,1,1)=$B$14,OFFSET(B22,-19,0,1,1)="　　　　　　　〃"),OFFSET(B22,-20,0,1,1),IF(AND(OFFSET(B22,-2,0,1,1)=$B$14,OFFSET(B22,-19,0,1,1)&lt;&gt;"　　　　　　　〃"),OFFSET(B22,-19,0,1,1),"　　　　　　　〃")),"　　　　　　　〃"),(VLOOKUP(A103,【小】入力シート➁!$A:$B,COLUMN(【小】入力シート➁!$B$5),0))))</f>
        <v/>
      </c>
      <c r="C103" s="198"/>
      <c r="D103" s="198"/>
      <c r="E103" s="198"/>
      <c r="F103" s="198"/>
      <c r="G103" s="198"/>
      <c r="H103" s="198"/>
      <c r="I103" s="198"/>
      <c r="J103" s="199"/>
      <c r="K103" s="35" t="str">
        <f ca="1">IF(M103="","",IFERROR(VLOOKUP($A103,【小】入力シート➁!$A:$R,COLUMN(【小】入力シート➁!$C$7),0),""))</f>
        <v/>
      </c>
      <c r="L103" s="36" t="str">
        <f ca="1">IF(OR(N103="",VLOOKUP(A103,【小】入力シート➁!$A:$R,COLUMN(【小】入力シート➁!D94),0)=0),"",VLOOKUP(A103,【小】入力シート➁!$A:$R,COLUMN(【小】入力シート➁!D94),0))</f>
        <v/>
      </c>
      <c r="M103" s="37" t="str">
        <f ca="1">IF(L103="","",VLOOKUP($A103,【小】入力シート➁!$A:$R,COLUMN(【小】入力シート➁!$E$7),0))</f>
        <v/>
      </c>
      <c r="N103" s="200" t="str">
        <f ca="1">IF(VLOOKUP($A103,【小】入力シート➁!$A:$R,COLUMN(【小】入力シート➁!F94),0)=0,"",IF(VLOOKUP($A103,【小】入力シート➁!$A:$R,COLUMN(【小】入力シート➁!F94),0)&lt;0,"("&amp;-VLOOKUP($A103,【小】入力シート➁!$A:$R,COLUMN(【小】入力シート➁!F94),0)&amp;VLOOKUP($A103,【小】入力シート➁!$A:$R,COLUMN(【小】入力シート➁!G94),0)&amp;")",VLOOKUP($A103,【小】入力シート➁!$A:$R,COLUMN(【小】入力シート➁!F94),0)))</f>
        <v/>
      </c>
      <c r="O103" s="201"/>
      <c r="P103" s="201"/>
      <c r="Q103" s="41" t="str">
        <f ca="1">IF(OR(N103="",COUNT(N103)=0),"",VLOOKUP($A103,【小】入力シート➁!$A:$R,COLUMN(【小】入力シート➁!G94),0))</f>
        <v/>
      </c>
      <c r="R103" s="200" t="str">
        <f ca="1">IF(VLOOKUP($A103,【小】入力シート➁!$A:$R,COLUMN(【小】入力シート➁!H94),0)=0,"",IF(VLOOKUP($A103,【小】入力シート➁!$A:$R,COLUMN(【小】入力シート➁!H94),0)&lt;0,"("&amp;-VLOOKUP($A103,【小】入力シート➁!$A:$R,COLUMN(【小】入力シート➁!H94),0)&amp;VLOOKUP($A103,【小】入力シート➁!$A:$R,COLUMN(【小】入力シート➁!I94),0)&amp;")",VLOOKUP($A103,【小】入力シート➁!$A:$R,COLUMN(【小】入力シート➁!H94),0)))</f>
        <v/>
      </c>
      <c r="S103" s="201"/>
      <c r="T103" s="201"/>
      <c r="U103" s="41" t="str">
        <f ca="1">IF(OR(R103="",COUNT(R103)=0),"",VLOOKUP($A103,【小】入力シート➁!$A:$R,COLUMN(【小】入力シート➁!G94),0))</f>
        <v/>
      </c>
      <c r="V103" s="200" t="str">
        <f ca="1">IF(VLOOKUP($A103,【小】入力シート➁!$A:$R,COLUMN(【小】入力シート➁!J94),0)=0,"",IF(VLOOKUP($A103,【小】入力シート➁!$A:$R,COLUMN(【小】入力シート➁!J94),0)&lt;0,"("&amp;-VLOOKUP($A103,【小】入力シート➁!$A:$R,COLUMN(【小】入力シート➁!J94),0)&amp;VLOOKUP($A103,【小】入力シート➁!$A:$R,COLUMN(【小】入力シート➁!K94),0)&amp;")",VLOOKUP($A103,【小】入力シート➁!$A:$R,COLUMN(【小】入力シート➁!J94),0)))</f>
        <v/>
      </c>
      <c r="W103" s="201"/>
      <c r="X103" s="201"/>
      <c r="Y103" s="41" t="str">
        <f ca="1">IF(OR(V103="",COUNT(V103)=0),"",VLOOKUP($A103,【小】入力シート➁!$A:$R,COLUMN(【小】入力シート➁!G94),0))</f>
        <v/>
      </c>
      <c r="Z103" s="200" t="str">
        <f ca="1">IF(VLOOKUP($A103,【小】入力シート➁!$A:$R,COLUMN(【小】入力シート➁!L94),0)=0,"",IF(VLOOKUP($A103,【小】入力シート➁!$A:$R,COLUMN(【小】入力シート➁!L94),0)&lt;0,"("&amp;-VLOOKUP($A103,【小】入力シート➁!$A:$R,COLUMN(【小】入力シート➁!L94),0)&amp;VLOOKUP($A103,【小】入力シート➁!$A:$R,COLUMN(【小】入力シート➁!M94),0)&amp;")",VLOOKUP($A103,【小】入力シート➁!$A:$R,COLUMN(【小】入力シート➁!L94),0)))</f>
        <v/>
      </c>
      <c r="AA103" s="201"/>
      <c r="AB103" s="201"/>
      <c r="AC103" s="41" t="str">
        <f ca="1">IF(OR(Z103="",COUNT(Z103)=0),"",VLOOKUP($A103,【小】入力シート➁!$A:$R,COLUMN(【小】入力シート➁!G94),0))</f>
        <v/>
      </c>
      <c r="AD103" s="196" t="str">
        <f ca="1">IF(VLOOKUP(A103,【小】入力シート➁!$A:$R,COLUMN(【小】入力シート➁!R94),0)=0,"",VLOOKUP(A103,【小】入力シート➁!$A:$R,COLUMN(【小】入力シート➁!R94),0))</f>
        <v/>
      </c>
      <c r="AE103" s="196"/>
      <c r="AF103" s="196"/>
      <c r="AG103" s="196"/>
      <c r="AH103" s="196"/>
      <c r="AI103" s="196"/>
      <c r="AJ103" s="196"/>
      <c r="AK103" s="196"/>
      <c r="AL103" s="196"/>
    </row>
    <row r="104" spans="1:38" ht="44.15" customHeight="1">
      <c r="A104" s="17">
        <f t="shared" ca="1" si="3"/>
        <v>8</v>
      </c>
      <c r="B104" s="197" t="str">
        <f ca="1">IF(AND(VLOOKUP(A104,【小】入力シート➁!$A:$B,COLUMN(【小】入力シート➁!$B$5),0)=0,AD104=""),"",IF(AND(VLOOKUP(A104,【小】入力シート➁!$A:$B,COLUMN(【小】入力シート➁!$B$5),0)=0,AD104&lt;&gt;""),IFERROR(IF(AND(OFFSET(B23,-2,0,1,1)=$B$14,OFFSET(B23,-19,0,1,1)="　　　　　　　〃"),OFFSET(B23,-20,0,1,1),IF(AND(OFFSET(B23,-2,0,1,1)=$B$14,OFFSET(B23,-19,0,1,1)&lt;&gt;"　　　　　　　〃"),OFFSET(B23,-19,0,1,1),"　　　　　　　〃")),"　　　　　　　〃"),(VLOOKUP(A104,【小】入力シート➁!$A:$B,COLUMN(【小】入力シート➁!$B$5),0))))</f>
        <v/>
      </c>
      <c r="C104" s="198"/>
      <c r="D104" s="198"/>
      <c r="E104" s="198"/>
      <c r="F104" s="198"/>
      <c r="G104" s="198"/>
      <c r="H104" s="198"/>
      <c r="I104" s="198"/>
      <c r="J104" s="199"/>
      <c r="K104" s="35" t="str">
        <f ca="1">IF(M104="","",IFERROR(VLOOKUP($A104,【小】入力シート➁!$A:$R,COLUMN(【小】入力シート➁!$C$7),0),""))</f>
        <v/>
      </c>
      <c r="L104" s="36" t="str">
        <f ca="1">IF(OR(N104="",VLOOKUP(A104,【小】入力シート➁!$A:$R,COLUMN(【小】入力シート➁!D95),0)=0),"",VLOOKUP(A104,【小】入力シート➁!$A:$R,COLUMN(【小】入力シート➁!D95),0))</f>
        <v/>
      </c>
      <c r="M104" s="37" t="str">
        <f ca="1">IF(L104="","",VLOOKUP($A104,【小】入力シート➁!$A:$R,COLUMN(【小】入力シート➁!$E$7),0))</f>
        <v/>
      </c>
      <c r="N104" s="200" t="str">
        <f ca="1">IF(VLOOKUP($A104,【小】入力シート➁!$A:$R,COLUMN(【小】入力シート➁!F95),0)=0,"",IF(VLOOKUP($A104,【小】入力シート➁!$A:$R,COLUMN(【小】入力シート➁!F95),0)&lt;0,"("&amp;-VLOOKUP($A104,【小】入力シート➁!$A:$R,COLUMN(【小】入力シート➁!F95),0)&amp;VLOOKUP($A104,【小】入力シート➁!$A:$R,COLUMN(【小】入力シート➁!G95),0)&amp;")",VLOOKUP($A104,【小】入力シート➁!$A:$R,COLUMN(【小】入力シート➁!F95),0)))</f>
        <v/>
      </c>
      <c r="O104" s="201"/>
      <c r="P104" s="201"/>
      <c r="Q104" s="41" t="str">
        <f ca="1">IF(OR(N104="",COUNT(N104)=0),"",VLOOKUP($A104,【小】入力シート➁!$A:$R,COLUMN(【小】入力シート➁!G95),0))</f>
        <v/>
      </c>
      <c r="R104" s="200" t="str">
        <f ca="1">IF(VLOOKUP($A104,【小】入力シート➁!$A:$R,COLUMN(【小】入力シート➁!H95),0)=0,"",IF(VLOOKUP($A104,【小】入力シート➁!$A:$R,COLUMN(【小】入力シート➁!H95),0)&lt;0,"("&amp;-VLOOKUP($A104,【小】入力シート➁!$A:$R,COLUMN(【小】入力シート➁!H95),0)&amp;VLOOKUP($A104,【小】入力シート➁!$A:$R,COLUMN(【小】入力シート➁!I95),0)&amp;")",VLOOKUP($A104,【小】入力シート➁!$A:$R,COLUMN(【小】入力シート➁!H95),0)))</f>
        <v/>
      </c>
      <c r="S104" s="201"/>
      <c r="T104" s="201"/>
      <c r="U104" s="41" t="str">
        <f ca="1">IF(OR(R104="",COUNT(R104)=0),"",VLOOKUP($A104,【小】入力シート➁!$A:$R,COLUMN(【小】入力シート➁!G95),0))</f>
        <v/>
      </c>
      <c r="V104" s="200" t="str">
        <f ca="1">IF(VLOOKUP($A104,【小】入力シート➁!$A:$R,COLUMN(【小】入力シート➁!J95),0)=0,"",IF(VLOOKUP($A104,【小】入力シート➁!$A:$R,COLUMN(【小】入力シート➁!J95),0)&lt;0,"("&amp;-VLOOKUP($A104,【小】入力シート➁!$A:$R,COLUMN(【小】入力シート➁!J95),0)&amp;VLOOKUP($A104,【小】入力シート➁!$A:$R,COLUMN(【小】入力シート➁!K95),0)&amp;")",VLOOKUP($A104,【小】入力シート➁!$A:$R,COLUMN(【小】入力シート➁!J95),0)))</f>
        <v/>
      </c>
      <c r="W104" s="201"/>
      <c r="X104" s="201"/>
      <c r="Y104" s="41" t="str">
        <f ca="1">IF(OR(V104="",COUNT(V104)=0),"",VLOOKUP($A104,【小】入力シート➁!$A:$R,COLUMN(【小】入力シート➁!G95),0))</f>
        <v/>
      </c>
      <c r="Z104" s="200" t="str">
        <f ca="1">IF(VLOOKUP($A104,【小】入力シート➁!$A:$R,COLUMN(【小】入力シート➁!L95),0)=0,"",IF(VLOOKUP($A104,【小】入力シート➁!$A:$R,COLUMN(【小】入力シート➁!L95),0)&lt;0,"("&amp;-VLOOKUP($A104,【小】入力シート➁!$A:$R,COLUMN(【小】入力シート➁!L95),0)&amp;VLOOKUP($A104,【小】入力シート➁!$A:$R,COLUMN(【小】入力シート➁!M95),0)&amp;")",VLOOKUP($A104,【小】入力シート➁!$A:$R,COLUMN(【小】入力シート➁!L95),0)))</f>
        <v/>
      </c>
      <c r="AA104" s="201"/>
      <c r="AB104" s="201"/>
      <c r="AC104" s="41" t="str">
        <f ca="1">IF(OR(Z104="",COUNT(Z104)=0),"",VLOOKUP($A104,【小】入力シート➁!$A:$R,COLUMN(【小】入力シート➁!G95),0))</f>
        <v/>
      </c>
      <c r="AD104" s="196" t="str">
        <f ca="1">IF(VLOOKUP(A104,【小】入力シート➁!$A:$R,COLUMN(【小】入力シート➁!R95),0)=0,"",VLOOKUP(A104,【小】入力シート➁!$A:$R,COLUMN(【小】入力シート➁!R95),0))</f>
        <v/>
      </c>
      <c r="AE104" s="196"/>
      <c r="AF104" s="196"/>
      <c r="AG104" s="196"/>
      <c r="AH104" s="196"/>
      <c r="AI104" s="196"/>
      <c r="AJ104" s="196"/>
      <c r="AK104" s="196"/>
      <c r="AL104" s="196"/>
    </row>
    <row r="105" spans="1:38" ht="44.15" customHeight="1">
      <c r="A105" s="17">
        <f t="shared" ca="1" si="3"/>
        <v>9</v>
      </c>
      <c r="B105" s="197" t="str">
        <f ca="1">IF(AND(VLOOKUP(A105,【小】入力シート➁!$A:$B,COLUMN(【小】入力シート➁!$B$5),0)=0,AD105=""),"",IF(AND(VLOOKUP(A105,【小】入力シート➁!$A:$B,COLUMN(【小】入力シート➁!$B$5),0)=0,AD105&lt;&gt;""),IFERROR(IF(AND(OFFSET(B24,-2,0,1,1)=$B$14,OFFSET(B24,-19,0,1,1)="　　　　　　　〃"),OFFSET(B24,-20,0,1,1),IF(AND(OFFSET(B24,-2,0,1,1)=$B$14,OFFSET(B24,-19,0,1,1)&lt;&gt;"　　　　　　　〃"),OFFSET(B24,-19,0,1,1),"　　　　　　　〃")),"　　　　　　　〃"),(VLOOKUP(A105,【小】入力シート➁!$A:$B,COLUMN(【小】入力シート➁!$B$5),0))))</f>
        <v/>
      </c>
      <c r="C105" s="198"/>
      <c r="D105" s="198"/>
      <c r="E105" s="198"/>
      <c r="F105" s="198"/>
      <c r="G105" s="198"/>
      <c r="H105" s="198"/>
      <c r="I105" s="198"/>
      <c r="J105" s="199"/>
      <c r="K105" s="35" t="str">
        <f ca="1">IF(M105="","",IFERROR(VLOOKUP($A105,【小】入力シート➁!$A:$R,COLUMN(【小】入力シート➁!$C$7),0),""))</f>
        <v/>
      </c>
      <c r="L105" s="36" t="str">
        <f ca="1">IF(OR(N105="",VLOOKUP(A105,【小】入力シート➁!$A:$R,COLUMN(【小】入力シート➁!D96),0)=0),"",VLOOKUP(A105,【小】入力シート➁!$A:$R,COLUMN(【小】入力シート➁!D96),0))</f>
        <v/>
      </c>
      <c r="M105" s="37" t="str">
        <f ca="1">IF(L105="","",VLOOKUP($A105,【小】入力シート➁!$A:$R,COLUMN(【小】入力シート➁!$E$7),0))</f>
        <v/>
      </c>
      <c r="N105" s="200" t="str">
        <f ca="1">IF(VLOOKUP($A105,【小】入力シート➁!$A:$R,COLUMN(【小】入力シート➁!F96),0)=0,"",IF(VLOOKUP($A105,【小】入力シート➁!$A:$R,COLUMN(【小】入力シート➁!F96),0)&lt;0,"("&amp;-VLOOKUP($A105,【小】入力シート➁!$A:$R,COLUMN(【小】入力シート➁!F96),0)&amp;VLOOKUP($A105,【小】入力シート➁!$A:$R,COLUMN(【小】入力シート➁!G96),0)&amp;")",VLOOKUP($A105,【小】入力シート➁!$A:$R,COLUMN(【小】入力シート➁!F96),0)))</f>
        <v/>
      </c>
      <c r="O105" s="201"/>
      <c r="P105" s="201"/>
      <c r="Q105" s="41" t="str">
        <f ca="1">IF(OR(N105="",COUNT(N105)=0),"",VLOOKUP($A105,【小】入力シート➁!$A:$R,COLUMN(【小】入力シート➁!G96),0))</f>
        <v/>
      </c>
      <c r="R105" s="200" t="str">
        <f ca="1">IF(VLOOKUP($A105,【小】入力シート➁!$A:$R,COLUMN(【小】入力シート➁!H96),0)=0,"",IF(VLOOKUP($A105,【小】入力シート➁!$A:$R,COLUMN(【小】入力シート➁!H96),0)&lt;0,"("&amp;-VLOOKUP($A105,【小】入力シート➁!$A:$R,COLUMN(【小】入力シート➁!H96),0)&amp;VLOOKUP($A105,【小】入力シート➁!$A:$R,COLUMN(【小】入力シート➁!I96),0)&amp;")",VLOOKUP($A105,【小】入力シート➁!$A:$R,COLUMN(【小】入力シート➁!H96),0)))</f>
        <v/>
      </c>
      <c r="S105" s="201"/>
      <c r="T105" s="201"/>
      <c r="U105" s="41" t="str">
        <f ca="1">IF(OR(R105="",COUNT(R105)=0),"",VLOOKUP($A105,【小】入力シート➁!$A:$R,COLUMN(【小】入力シート➁!G96),0))</f>
        <v/>
      </c>
      <c r="V105" s="200" t="str">
        <f ca="1">IF(VLOOKUP($A105,【小】入力シート➁!$A:$R,COLUMN(【小】入力シート➁!J96),0)=0,"",IF(VLOOKUP($A105,【小】入力シート➁!$A:$R,COLUMN(【小】入力シート➁!J96),0)&lt;0,"("&amp;-VLOOKUP($A105,【小】入力シート➁!$A:$R,COLUMN(【小】入力シート➁!J96),0)&amp;VLOOKUP($A105,【小】入力シート➁!$A:$R,COLUMN(【小】入力シート➁!K96),0)&amp;")",VLOOKUP($A105,【小】入力シート➁!$A:$R,COLUMN(【小】入力シート➁!J96),0)))</f>
        <v/>
      </c>
      <c r="W105" s="201"/>
      <c r="X105" s="201"/>
      <c r="Y105" s="41" t="str">
        <f ca="1">IF(OR(V105="",COUNT(V105)=0),"",VLOOKUP($A105,【小】入力シート➁!$A:$R,COLUMN(【小】入力シート➁!G96),0))</f>
        <v/>
      </c>
      <c r="Z105" s="200" t="str">
        <f ca="1">IF(VLOOKUP($A105,【小】入力シート➁!$A:$R,COLUMN(【小】入力シート➁!L96),0)=0,"",IF(VLOOKUP($A105,【小】入力シート➁!$A:$R,COLUMN(【小】入力シート➁!L96),0)&lt;0,"("&amp;-VLOOKUP($A105,【小】入力シート➁!$A:$R,COLUMN(【小】入力シート➁!L96),0)&amp;VLOOKUP($A105,【小】入力シート➁!$A:$R,COLUMN(【小】入力シート➁!M96),0)&amp;")",VLOOKUP($A105,【小】入力シート➁!$A:$R,COLUMN(【小】入力シート➁!L96),0)))</f>
        <v/>
      </c>
      <c r="AA105" s="201"/>
      <c r="AB105" s="201"/>
      <c r="AC105" s="41" t="str">
        <f ca="1">IF(OR(Z105="",COUNT(Z105)=0),"",VLOOKUP($A105,【小】入力シート➁!$A:$R,COLUMN(【小】入力シート➁!G96),0))</f>
        <v/>
      </c>
      <c r="AD105" s="196" t="str">
        <f ca="1">IF(VLOOKUP(A105,【小】入力シート➁!$A:$R,COLUMN(【小】入力シート➁!R96),0)=0,"",VLOOKUP(A105,【小】入力シート➁!$A:$R,COLUMN(【小】入力シート➁!R96),0))</f>
        <v/>
      </c>
      <c r="AE105" s="196"/>
      <c r="AF105" s="196"/>
      <c r="AG105" s="196"/>
      <c r="AH105" s="196"/>
      <c r="AI105" s="196"/>
      <c r="AJ105" s="196"/>
      <c r="AK105" s="196"/>
      <c r="AL105" s="196"/>
    </row>
    <row r="106" spans="1:38" ht="18.75" customHeight="1">
      <c r="B106" s="202" t="s">
        <v>95</v>
      </c>
      <c r="C106" s="202"/>
      <c r="D106" s="17" t="s">
        <v>96</v>
      </c>
    </row>
    <row r="107" spans="1:38" ht="18.75" customHeight="1">
      <c r="D107" s="17" t="s">
        <v>97</v>
      </c>
    </row>
    <row r="108" spans="1:38" ht="18.75" customHeight="1">
      <c r="D108" s="17" t="s">
        <v>98</v>
      </c>
    </row>
    <row r="109" spans="1:38" ht="18.75" customHeight="1">
      <c r="D109" s="17" t="s">
        <v>99</v>
      </c>
    </row>
    <row r="110" spans="1:38" ht="21" customHeight="1">
      <c r="B110" s="20" t="s">
        <v>92</v>
      </c>
    </row>
    <row r="111" spans="1:38" ht="10.5" customHeight="1">
      <c r="B111" s="21"/>
      <c r="C111" s="22"/>
      <c r="D111" s="22"/>
      <c r="E111" s="22"/>
      <c r="F111" s="22"/>
      <c r="G111" s="22"/>
      <c r="H111" s="22"/>
      <c r="I111" s="22"/>
      <c r="J111" s="22"/>
      <c r="K111" s="22"/>
      <c r="L111" s="28"/>
      <c r="M111" s="29"/>
      <c r="N111" s="22"/>
      <c r="O111" s="22"/>
      <c r="P111" s="22"/>
      <c r="Q111" s="29"/>
      <c r="R111" s="38"/>
      <c r="S111" s="38"/>
      <c r="T111" s="38"/>
      <c r="U111" s="39"/>
      <c r="V111" s="22"/>
      <c r="W111" s="22"/>
      <c r="X111" s="22"/>
      <c r="Y111" s="29"/>
      <c r="Z111" s="22"/>
      <c r="AA111" s="22"/>
      <c r="AB111" s="22"/>
      <c r="AC111" s="29"/>
      <c r="AD111" s="22"/>
      <c r="AE111" s="38"/>
      <c r="AF111" s="38"/>
      <c r="AG111" s="38"/>
      <c r="AH111" s="38"/>
      <c r="AI111" s="38"/>
      <c r="AJ111" s="38"/>
      <c r="AK111" s="38"/>
      <c r="AL111" s="44">
        <v>1</v>
      </c>
    </row>
    <row r="112" spans="1:38" ht="25.5" customHeight="1"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30"/>
      <c r="M112" s="31"/>
      <c r="N112" s="24"/>
      <c r="O112" s="24"/>
      <c r="P112" s="24"/>
      <c r="Q112" s="31"/>
      <c r="R112" s="188" t="s">
        <v>837</v>
      </c>
      <c r="S112" s="188"/>
      <c r="T112" s="188"/>
      <c r="U112" s="188"/>
      <c r="V112" s="188"/>
      <c r="X112" s="24"/>
      <c r="Y112" s="31"/>
      <c r="Z112" s="24"/>
      <c r="AA112" s="24"/>
      <c r="AB112" s="24"/>
      <c r="AC112" s="31"/>
      <c r="AD112" s="24"/>
      <c r="AE112" s="26"/>
      <c r="AF112" s="26"/>
      <c r="AG112" s="26"/>
      <c r="AH112" s="26"/>
      <c r="AI112" s="26"/>
      <c r="AJ112" s="26"/>
      <c r="AK112" s="26"/>
      <c r="AL112" s="45"/>
    </row>
    <row r="113" spans="1:38" ht="18" customHeight="1">
      <c r="B113" s="23"/>
      <c r="C113" s="24"/>
      <c r="D113" s="24"/>
      <c r="E113" s="24"/>
      <c r="F113" s="24"/>
      <c r="G113" s="24"/>
      <c r="H113" s="24"/>
      <c r="I113" s="24"/>
      <c r="J113" s="24"/>
      <c r="K113" s="24"/>
      <c r="L113" s="30"/>
      <c r="M113" s="31"/>
      <c r="N113" s="24"/>
      <c r="O113" s="24"/>
      <c r="P113" s="24"/>
      <c r="Q113" s="31"/>
      <c r="R113" s="206" t="s">
        <v>838</v>
      </c>
      <c r="S113" s="206"/>
      <c r="T113" s="208" t="str">
        <f>【研】入力シート①!D4</f>
        <v>◯</v>
      </c>
      <c r="U113" s="208"/>
      <c r="V113" s="206" t="s">
        <v>839</v>
      </c>
      <c r="X113" s="24"/>
      <c r="Y113" s="31"/>
      <c r="Z113" s="24"/>
      <c r="AA113" s="24"/>
      <c r="AB113" s="24"/>
      <c r="AC113" s="193" t="str">
        <f>【研】入力シート①!$C$5</f>
        <v>令和◯年◯月◯日</v>
      </c>
      <c r="AD113" s="193"/>
      <c r="AE113" s="193"/>
      <c r="AF113" s="193"/>
      <c r="AG113" s="193"/>
      <c r="AH113" s="193"/>
      <c r="AI113" s="193"/>
      <c r="AJ113" s="193"/>
      <c r="AK113" s="193"/>
      <c r="AL113" s="45"/>
    </row>
    <row r="114" spans="1:38" ht="18" customHeight="1">
      <c r="B114" s="25"/>
      <c r="C114" s="26"/>
      <c r="D114" s="26"/>
      <c r="E114" s="26"/>
      <c r="F114" s="26"/>
      <c r="G114" s="26"/>
      <c r="H114" s="26"/>
      <c r="I114" s="26"/>
      <c r="J114" s="26"/>
      <c r="K114" s="26"/>
      <c r="L114" s="32"/>
      <c r="M114" s="33"/>
      <c r="N114" s="26"/>
      <c r="O114" s="26"/>
      <c r="P114" s="26"/>
      <c r="Q114" s="33"/>
      <c r="R114" s="206"/>
      <c r="S114" s="206"/>
      <c r="T114" s="208"/>
      <c r="U114" s="208"/>
      <c r="V114" s="206"/>
      <c r="W114" s="26"/>
      <c r="X114" s="26"/>
      <c r="Y114" s="33"/>
      <c r="Z114" s="26"/>
      <c r="AA114" s="26"/>
      <c r="AB114" s="26"/>
      <c r="AC114" s="33"/>
      <c r="AD114" s="26"/>
      <c r="AE114" s="189"/>
      <c r="AF114" s="189"/>
      <c r="AG114" s="189"/>
      <c r="AH114" s="189"/>
      <c r="AI114" s="189"/>
      <c r="AJ114" s="189"/>
      <c r="AK114" s="189"/>
      <c r="AL114" s="45"/>
    </row>
    <row r="115" spans="1:38" ht="20.25" customHeight="1">
      <c r="B115" s="25"/>
      <c r="C115" s="190" t="s">
        <v>93</v>
      </c>
      <c r="D115" s="190"/>
      <c r="E115" s="190"/>
      <c r="F115" s="190"/>
      <c r="G115" s="190"/>
      <c r="H115" s="190"/>
      <c r="I115" s="190"/>
      <c r="J115" s="190"/>
      <c r="K115" s="190"/>
      <c r="L115" s="190"/>
      <c r="M115" s="33"/>
      <c r="N115" s="26"/>
      <c r="O115" s="26"/>
      <c r="P115" s="26"/>
      <c r="Q115" s="33"/>
      <c r="U115" s="33"/>
      <c r="V115" s="26"/>
      <c r="W115" s="26"/>
      <c r="X115" s="26"/>
      <c r="Y115" s="33"/>
      <c r="Z115" s="26"/>
      <c r="AA115" s="26"/>
      <c r="AB115" s="26"/>
      <c r="AC115" s="33"/>
      <c r="AD115" s="26"/>
      <c r="AE115" s="26"/>
      <c r="AF115" s="26"/>
      <c r="AG115" s="26"/>
      <c r="AH115" s="26"/>
      <c r="AI115" s="26"/>
      <c r="AJ115" s="26"/>
      <c r="AK115" s="26"/>
      <c r="AL115" s="45"/>
    </row>
    <row r="116" spans="1:38" ht="20.25" customHeight="1"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32"/>
      <c r="M116" s="33"/>
      <c r="N116" s="26"/>
      <c r="O116" s="26"/>
      <c r="P116" s="26"/>
      <c r="Q116" s="33"/>
      <c r="R116" s="26"/>
      <c r="S116" s="26"/>
      <c r="T116" s="26"/>
      <c r="U116" s="33"/>
      <c r="V116" s="26"/>
      <c r="W116" s="26"/>
      <c r="X116" s="26"/>
      <c r="Y116" s="203" t="s">
        <v>840</v>
      </c>
      <c r="Z116" s="203"/>
      <c r="AA116" s="203"/>
      <c r="AB116" s="203"/>
      <c r="AC116" s="211" t="str">
        <f>【研】入力シート①!C8</f>
        <v>松山市☓☓町☓☓番地</v>
      </c>
      <c r="AD116" s="211"/>
      <c r="AE116" s="211"/>
      <c r="AF116" s="211"/>
      <c r="AG116" s="211"/>
      <c r="AH116" s="211"/>
      <c r="AI116" s="211"/>
      <c r="AJ116" s="211"/>
      <c r="AK116" s="211"/>
      <c r="AL116" s="45"/>
    </row>
    <row r="117" spans="1:38" ht="20.25" customHeight="1">
      <c r="B117" s="25"/>
      <c r="C117" s="26"/>
      <c r="D117" s="26"/>
      <c r="E117" s="26"/>
      <c r="F117" s="26"/>
      <c r="G117" s="26"/>
      <c r="H117" s="26"/>
      <c r="I117" s="26"/>
      <c r="J117" s="26"/>
      <c r="K117" s="26"/>
      <c r="L117" s="32"/>
      <c r="M117" s="33"/>
      <c r="N117" s="26"/>
      <c r="O117" s="26"/>
      <c r="P117" s="26"/>
      <c r="Q117" s="33"/>
      <c r="R117" s="26"/>
      <c r="S117" s="26"/>
      <c r="T117" s="26"/>
      <c r="U117" s="33"/>
      <c r="V117" s="26"/>
      <c r="W117" s="26"/>
      <c r="X117" s="26"/>
      <c r="Y117" s="204"/>
      <c r="Z117" s="204"/>
      <c r="AA117" s="204"/>
      <c r="AB117" s="204"/>
      <c r="AC117" s="212" t="str">
        <f>【研】入力シート①!C9</f>
        <v>◯◯大学　◯◯研究室</v>
      </c>
      <c r="AD117" s="212"/>
      <c r="AE117" s="212"/>
      <c r="AF117" s="212"/>
      <c r="AG117" s="212"/>
      <c r="AH117" s="212"/>
      <c r="AI117" s="212"/>
      <c r="AJ117" s="212"/>
      <c r="AK117" s="212"/>
      <c r="AL117" s="45"/>
    </row>
    <row r="118" spans="1:38" ht="6.75" customHeight="1"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32"/>
      <c r="M118" s="33"/>
      <c r="N118" s="26"/>
      <c r="O118" s="26"/>
      <c r="P118" s="26"/>
      <c r="Q118" s="33"/>
      <c r="R118" s="26"/>
      <c r="S118" s="26"/>
      <c r="T118" s="26"/>
      <c r="U118" s="33"/>
      <c r="V118" s="26"/>
      <c r="W118" s="26"/>
      <c r="X118" s="26"/>
      <c r="Y118" s="33"/>
      <c r="Z118" s="26"/>
      <c r="AA118" s="26"/>
      <c r="AB118" s="26"/>
      <c r="AC118" s="33"/>
      <c r="AD118" s="26"/>
      <c r="AE118" s="26"/>
      <c r="AF118" s="26"/>
      <c r="AG118" s="26"/>
      <c r="AH118" s="26"/>
      <c r="AI118" s="26"/>
      <c r="AJ118" s="26"/>
      <c r="AK118" s="26"/>
      <c r="AL118" s="45"/>
    </row>
    <row r="119" spans="1:38" ht="20.25" customHeight="1">
      <c r="B119" s="25"/>
      <c r="C119" s="26"/>
      <c r="D119" s="26"/>
      <c r="E119" s="26"/>
      <c r="F119" s="26"/>
      <c r="G119" s="26"/>
      <c r="H119" s="26"/>
      <c r="I119" s="26"/>
      <c r="J119" s="26"/>
      <c r="K119" s="26"/>
      <c r="L119" s="32"/>
      <c r="M119" s="33"/>
      <c r="N119" s="26"/>
      <c r="O119" s="26"/>
      <c r="V119" s="26"/>
      <c r="W119" s="26"/>
      <c r="X119" s="26"/>
      <c r="Y119" s="205" t="s">
        <v>841</v>
      </c>
      <c r="Z119" s="205"/>
      <c r="AA119" s="205"/>
      <c r="AB119" s="205"/>
      <c r="AC119" s="209" t="str">
        <f>【研】入力シート①!C10</f>
        <v>愛媛　一郎</v>
      </c>
      <c r="AD119" s="209"/>
      <c r="AE119" s="209"/>
      <c r="AF119" s="209"/>
      <c r="AG119" s="209"/>
      <c r="AH119" s="209"/>
      <c r="AI119" s="209"/>
      <c r="AJ119" s="209"/>
      <c r="AK119" s="209"/>
      <c r="AL119" s="45"/>
    </row>
    <row r="120" spans="1:38" ht="20.25" customHeight="1">
      <c r="B120" s="25"/>
      <c r="D120" s="207" t="s">
        <v>16</v>
      </c>
      <c r="E120" s="40"/>
      <c r="F120" s="40"/>
      <c r="G120" s="223"/>
      <c r="H120" s="192" t="str">
        <f>【研】入力シート①!C6</f>
        <v>麻薬研究者</v>
      </c>
      <c r="I120" s="192"/>
      <c r="J120" s="192"/>
      <c r="K120" s="192"/>
      <c r="L120" s="34"/>
      <c r="M120" s="33"/>
      <c r="N120" s="26"/>
      <c r="R120" s="42" t="str">
        <f>【管】入力シート①!C$7</f>
        <v>◯◯</v>
      </c>
      <c r="S120" s="134" t="s">
        <v>21</v>
      </c>
      <c r="T120" s="192" t="str">
        <f>【管】入力シート①!E$7</f>
        <v>XXXX</v>
      </c>
      <c r="U120" s="192"/>
      <c r="V120" s="207" t="s">
        <v>842</v>
      </c>
      <c r="W120" s="26"/>
      <c r="X120" s="26"/>
      <c r="Y120" s="192"/>
      <c r="Z120" s="192"/>
      <c r="AA120" s="192"/>
      <c r="AB120" s="192"/>
      <c r="AC120" s="210"/>
      <c r="AD120" s="210"/>
      <c r="AE120" s="210"/>
      <c r="AF120" s="210"/>
      <c r="AG120" s="210"/>
      <c r="AH120" s="210"/>
      <c r="AI120" s="210"/>
      <c r="AJ120" s="210"/>
      <c r="AK120" s="210"/>
      <c r="AL120" s="45"/>
    </row>
    <row r="121" spans="1:38" ht="12.75" customHeight="1"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32"/>
      <c r="M121" s="33"/>
      <c r="N121" s="26"/>
      <c r="O121" s="26"/>
      <c r="P121" s="26"/>
      <c r="Q121" s="33"/>
      <c r="R121" s="26"/>
      <c r="S121" s="26"/>
      <c r="T121" s="26"/>
      <c r="U121" s="33"/>
      <c r="V121" s="26"/>
      <c r="W121" s="26"/>
      <c r="X121" s="26"/>
      <c r="Y121" s="33"/>
      <c r="Z121" s="26"/>
      <c r="AA121" s="26"/>
      <c r="AB121" s="26"/>
      <c r="AC121" s="33"/>
      <c r="AD121" s="26"/>
      <c r="AE121" s="26"/>
      <c r="AF121" s="26"/>
      <c r="AG121" s="26"/>
      <c r="AH121" s="26"/>
      <c r="AI121" s="26"/>
      <c r="AJ121" s="26"/>
      <c r="AK121" s="26"/>
      <c r="AL121" s="45"/>
    </row>
    <row r="122" spans="1:38" ht="19.5" customHeight="1">
      <c r="B122" s="194" t="s">
        <v>94</v>
      </c>
      <c r="C122" s="194"/>
      <c r="D122" s="194"/>
      <c r="E122" s="194"/>
      <c r="F122" s="194"/>
      <c r="G122" s="194"/>
      <c r="H122" s="194"/>
      <c r="I122" s="194"/>
      <c r="J122" s="194"/>
      <c r="K122" s="195" t="s">
        <v>47</v>
      </c>
      <c r="L122" s="213"/>
      <c r="M122" s="214"/>
      <c r="N122" s="217" t="s">
        <v>843</v>
      </c>
      <c r="O122" s="218"/>
      <c r="P122" s="218"/>
      <c r="Q122" s="219"/>
      <c r="R122" s="195" t="s">
        <v>844</v>
      </c>
      <c r="S122" s="213"/>
      <c r="T122" s="213"/>
      <c r="U122" s="214"/>
      <c r="V122" s="195" t="s">
        <v>845</v>
      </c>
      <c r="W122" s="213"/>
      <c r="X122" s="213"/>
      <c r="Y122" s="214"/>
      <c r="Z122" s="217" t="s">
        <v>846</v>
      </c>
      <c r="AA122" s="218"/>
      <c r="AB122" s="218"/>
      <c r="AC122" s="219"/>
      <c r="AD122" s="194" t="s">
        <v>56</v>
      </c>
      <c r="AE122" s="194"/>
      <c r="AF122" s="194"/>
      <c r="AG122" s="194"/>
      <c r="AH122" s="194"/>
      <c r="AI122" s="194"/>
      <c r="AJ122" s="194"/>
      <c r="AK122" s="194"/>
      <c r="AL122" s="194"/>
    </row>
    <row r="123" spans="1:38" ht="19.5" customHeight="1">
      <c r="B123" s="194"/>
      <c r="C123" s="194"/>
      <c r="D123" s="194"/>
      <c r="E123" s="194"/>
      <c r="F123" s="194"/>
      <c r="G123" s="194"/>
      <c r="H123" s="194"/>
      <c r="I123" s="194"/>
      <c r="J123" s="194"/>
      <c r="K123" s="215"/>
      <c r="L123" s="191"/>
      <c r="M123" s="216"/>
      <c r="N123" s="220"/>
      <c r="O123" s="221"/>
      <c r="P123" s="221"/>
      <c r="Q123" s="222"/>
      <c r="R123" s="215"/>
      <c r="S123" s="191"/>
      <c r="T123" s="191"/>
      <c r="U123" s="216"/>
      <c r="V123" s="215"/>
      <c r="W123" s="191"/>
      <c r="X123" s="191"/>
      <c r="Y123" s="216"/>
      <c r="Z123" s="220"/>
      <c r="AA123" s="221"/>
      <c r="AB123" s="221"/>
      <c r="AC123" s="222"/>
      <c r="AD123" s="194"/>
      <c r="AE123" s="194"/>
      <c r="AF123" s="194"/>
      <c r="AG123" s="194"/>
      <c r="AH123" s="194"/>
      <c r="AI123" s="194"/>
      <c r="AJ123" s="194"/>
      <c r="AK123" s="194"/>
      <c r="AL123" s="194"/>
    </row>
    <row r="124" spans="1:38" ht="44.15" customHeight="1">
      <c r="A124" s="17">
        <v>1</v>
      </c>
      <c r="B124" s="197" t="str">
        <f ca="1">IF(AND(VLOOKUP(A124,【研】入力シート➁!$A:$B,COLUMN(【研】入力シート➁!$B$5),0)=0,AD124=""),"",IF(AND(VLOOKUP(A124,【研】入力シート➁!$A:$B,COLUMN(【研】入力シート➁!$B$5),0)=0,AD124&lt;&gt;""),IFERROR(IF(AND(OFFSET(B16,-2,0,1,1)=$B$14,OFFSET(B16,-19,0,1,1)="　　　　　　　〃"),OFFSET(B16,-20,0,1,1),IF(AND(OFFSET(B16,-2,0,1,1)=$B$14,OFFSET(B16,-19,0,1,1)&lt;&gt;"　　　　　　　〃"),OFFSET(B16,-19,0,1,1),"　　　　　　　〃")),"　　　　　　　〃"),(VLOOKUP(A124,【研】入力シート➁!$A:$B,COLUMN(【研】入力シート➁!$B$5),0))))</f>
        <v>コデインリン酸塩水和物「タケダ」原末</v>
      </c>
      <c r="C124" s="198"/>
      <c r="D124" s="198"/>
      <c r="E124" s="198"/>
      <c r="F124" s="198"/>
      <c r="G124" s="198"/>
      <c r="H124" s="198"/>
      <c r="I124" s="198"/>
      <c r="J124" s="199"/>
      <c r="K124" s="35" t="str">
        <f ca="1">IF(M124="","",IFERROR(VLOOKUP($A124,【研】入力シート➁!$A:$R,COLUMN(【研】入力シート➁!$C$7),0),""))</f>
        <v/>
      </c>
      <c r="L124" s="36">
        <f>IF(OR(N124="",VLOOKUP(A124,【研】入力シート➁!$A:$R,COLUMN(【研】入力シート➁!D115),0)=0),"",VLOOKUP(A124,【研】入力シート➁!$A:$R,COLUMN(【研】入力シート➁!D115),0))</f>
        <v>25</v>
      </c>
      <c r="M124" s="37" t="str">
        <f ca="1">IF(L124="","",VLOOKUP($A124,【研】入力シート➁!$A:$R,COLUMN(【研】入力シート➁!$E$7),0))</f>
        <v>g</v>
      </c>
      <c r="N124" s="200">
        <f>IF(VLOOKUP($A124,【研】入力シート➁!$A:$R,COLUMN(【研】入力シート➁!F115),0)=0,"",IF(VLOOKUP($A124,【研】入力シート➁!$A:$R,COLUMN(【研】入力シート➁!F115),0)&lt;0,"("&amp;-VLOOKUP($A124,【研】入力シート➁!$A:$R,COLUMN(【研】入力シート➁!F115),0)&amp;VLOOKUP($A124,【研】入力シート➁!$A:$R,COLUMN(【研】入力シート➁!G115),0)&amp;")",VLOOKUP($A124,【研】入力シート➁!$A:$R,COLUMN(【研】入力シート➁!F115),0)))</f>
        <v>15</v>
      </c>
      <c r="O124" s="201"/>
      <c r="P124" s="201"/>
      <c r="Q124" s="41" t="str">
        <f ca="1">IF(OR(N124="",COUNT(N124)=0),"",VLOOKUP($A124,【研】入力シート➁!$A:$R,COLUMN(【研】入力シート➁!G115),0))</f>
        <v>g</v>
      </c>
      <c r="R124" s="200">
        <f>IF(VLOOKUP($A124,【研】入力シート➁!$A:$R,COLUMN(【研】入力シート➁!H115),0)=0,"",IF(VLOOKUP($A124,【研】入力シート➁!$A:$R,COLUMN(【研】入力シート➁!H115),0)&lt;0,"("&amp;-VLOOKUP($A124,【研】入力シート➁!$A:$R,COLUMN(【研】入力シート➁!H115),0)&amp;VLOOKUP($A124,【研】入力シート➁!$A:$R,COLUMN(【研】入力シート➁!I115),0)&amp;")",VLOOKUP($A124,【研】入力シート➁!$A:$R,COLUMN(【研】入力シート➁!H115),0)))</f>
        <v>25</v>
      </c>
      <c r="S124" s="201"/>
      <c r="T124" s="201"/>
      <c r="U124" s="41" t="str">
        <f ca="1">IF(OR(R124="",COUNT(R124)=0),"",VLOOKUP($A124,【研】入力シート➁!$A:$R,COLUMN(【研】入力シート➁!G115),0))</f>
        <v>g</v>
      </c>
      <c r="V124" s="200">
        <f>IF(VLOOKUP($A124,【研】入力シート➁!$A:$R,COLUMN(【研】入力シート➁!J115),0)=0,"",IF(VLOOKUP($A124,【研】入力シート➁!$A:$R,COLUMN(【研】入力シート➁!J115),0)&lt;0,"("&amp;-VLOOKUP($A124,【研】入力シート➁!$A:$R,COLUMN(【研】入力シート➁!J115),0)&amp;VLOOKUP($A124,【研】入力シート➁!$A:$R,COLUMN(【研】入力シート➁!K115),0)&amp;")",VLOOKUP($A124,【研】入力シート➁!$A:$R,COLUMN(【研】入力シート➁!J115),0)))</f>
        <v>20</v>
      </c>
      <c r="W124" s="201"/>
      <c r="X124" s="201"/>
      <c r="Y124" s="41" t="str">
        <f ca="1">IF(OR(V124="",COUNT(V124)=0),"",VLOOKUP($A124,【研】入力シート➁!$A:$R,COLUMN(【研】入力シート➁!G115),0))</f>
        <v>g</v>
      </c>
      <c r="Z124" s="200">
        <f>IF(VLOOKUP($A124,【研】入力シート➁!$A:$R,COLUMN(【研】入力シート➁!L115),0)=0,"",IF(VLOOKUP($A124,【研】入力シート➁!$A:$R,COLUMN(【研】入力シート➁!L115),0)&lt;0,"("&amp;-VLOOKUP($A124,【研】入力シート➁!$A:$R,COLUMN(【研】入力シート➁!L115),0)&amp;VLOOKUP($A124,【研】入力シート➁!$A:$R,COLUMN(【研】入力シート➁!M115),0)&amp;")",VLOOKUP($A124,【研】入力シート➁!$A:$R,COLUMN(【研】入力シート➁!L115),0)))</f>
        <v>5</v>
      </c>
      <c r="AA124" s="201"/>
      <c r="AB124" s="201"/>
      <c r="AC124" s="41" t="str">
        <f ca="1">IF(OR(Z124="",COUNT(Z124)=0),"",VLOOKUP($A124,【研】入力シート➁!$A:$R,COLUMN(【研】入力シート➁!G115),0))</f>
        <v>g</v>
      </c>
      <c r="AD124" s="196" t="str">
        <f>IF(VLOOKUP(A124,【研】入力シート➁!$A:$R,COLUMN(【研】入力シート➁!R115),0)=0,"",VLOOKUP(A124,【研】入力シート➁!$A:$R,COLUMN(【研】入力シート➁!R115),0))</f>
        <v>R○.3.1 廃棄 15ｇ</v>
      </c>
      <c r="AE124" s="196"/>
      <c r="AF124" s="196"/>
      <c r="AG124" s="196"/>
      <c r="AH124" s="196"/>
      <c r="AI124" s="196"/>
      <c r="AJ124" s="196"/>
      <c r="AK124" s="196"/>
      <c r="AL124" s="196"/>
    </row>
    <row r="125" spans="1:38" ht="44.15" customHeight="1">
      <c r="A125" s="17">
        <f t="shared" ref="A125:A132" ca="1" si="4">OFFSET(A125,-1,0,1,1)+1</f>
        <v>2</v>
      </c>
      <c r="B125" s="197" t="str">
        <f ca="1">IF(AND(VLOOKUP(A125,【研】入力シート➁!$A:$B,COLUMN(【研】入力シート➁!$B$5),0)=0,AD125=""),"",IF(AND(VLOOKUP(A125,【研】入力シート➁!$A:$B,COLUMN(【研】入力シート➁!$B$5),0)=0,AD125&lt;&gt;""),IFERROR(IF(AND(OFFSET(B17,-2,0,1,1)=$B$14,OFFSET(B17,-19,0,1,1)="　　　　　　　〃"),OFFSET(B17,-20,0,1,1),IF(AND(OFFSET(B17,-2,0,1,1)=$B$14,OFFSET(B17,-19,0,1,1)&lt;&gt;"　　　　　　　〃"),OFFSET(B17,-19,0,1,1),"　　　　　　　〃")),"　　　　　　　〃"),(VLOOKUP(A125,【研】入力シート➁!$A:$B,COLUMN(【研】入力シート➁!$B$5),0))))</f>
        <v>ケタラール静注用200mg</v>
      </c>
      <c r="C125" s="198"/>
      <c r="D125" s="198"/>
      <c r="E125" s="198"/>
      <c r="F125" s="198"/>
      <c r="G125" s="198"/>
      <c r="H125" s="198"/>
      <c r="I125" s="198"/>
      <c r="J125" s="199"/>
      <c r="K125" s="35" t="str">
        <f ca="1">IF(M125="","",IFERROR(VLOOKUP($A125,【研】入力シート➁!$A:$R,COLUMN(【研】入力シート➁!$C$7),0),""))</f>
        <v>20mL×</v>
      </c>
      <c r="L125" s="36">
        <f ca="1">IF(OR(N125="",VLOOKUP(A125,【研】入力シート➁!$A:$R,COLUMN(【研】入力シート➁!D116),0)=0),"",VLOOKUP(A125,【研】入力シート➁!$A:$R,COLUMN(【研】入力シート➁!D116),0))</f>
        <v>1</v>
      </c>
      <c r="M125" s="37" t="str">
        <f ca="1">IF(L125="","",VLOOKUP($A125,【研】入力シート➁!$A:$R,COLUMN(【研】入力シート➁!$E$7),0))</f>
        <v>V</v>
      </c>
      <c r="N125" s="200">
        <f ca="1">IF(VLOOKUP($A125,【研】入力シート➁!$A:$R,COLUMN(【研】入力シート➁!F116),0)=0,"",IF(VLOOKUP($A125,【研】入力シート➁!$A:$R,COLUMN(【研】入力シート➁!F116),0)&lt;0,"("&amp;-VLOOKUP($A125,【研】入力シート➁!$A:$R,COLUMN(【研】入力シート➁!F116),0)&amp;VLOOKUP($A125,【研】入力シート➁!$A:$R,COLUMN(【研】入力シート➁!G116),0)&amp;")",VLOOKUP($A125,【研】入力シート➁!$A:$R,COLUMN(【研】入力シート➁!F116),0)))</f>
        <v>61</v>
      </c>
      <c r="O125" s="201"/>
      <c r="P125" s="201"/>
      <c r="Q125" s="41" t="str">
        <f ca="1">IF(OR(N125="",COUNT(N125)=0),"",VLOOKUP($A125,【研】入力シート➁!$A:$R,COLUMN(【研】入力シート➁!G116),0))</f>
        <v>mL</v>
      </c>
      <c r="R125" s="200">
        <f ca="1">IF(VLOOKUP($A125,【研】入力シート➁!$A:$R,COLUMN(【研】入力シート➁!H116),0)=0,"",IF(VLOOKUP($A125,【研】入力シート➁!$A:$R,COLUMN(【研】入力シート➁!H116),0)&lt;0,"("&amp;-VLOOKUP($A125,【研】入力シート➁!$A:$R,COLUMN(【研】入力シート➁!H116),0)&amp;VLOOKUP($A125,【研】入力シート➁!$A:$R,COLUMN(【研】入力シート➁!I116),0)&amp;")",VLOOKUP($A125,【研】入力シート➁!$A:$R,COLUMN(【研】入力シート➁!H116),0)))</f>
        <v>20</v>
      </c>
      <c r="S125" s="201"/>
      <c r="T125" s="201"/>
      <c r="U125" s="41" t="str">
        <f ca="1">IF(OR(R125="",COUNT(R125)=0),"",VLOOKUP($A125,【研】入力シート➁!$A:$R,COLUMN(【研】入力シート➁!G116),0))</f>
        <v>mL</v>
      </c>
      <c r="V125" s="200">
        <f ca="1">IF(VLOOKUP($A125,【研】入力シート➁!$A:$R,COLUMN(【研】入力シート➁!J116),0)=0,"",IF(VLOOKUP($A125,【研】入力シート➁!$A:$R,COLUMN(【研】入力シート➁!J116),0)&lt;0,"("&amp;-VLOOKUP($A125,【研】入力シート➁!$A:$R,COLUMN(【研】入力シート➁!J116),0)&amp;VLOOKUP($A125,【研】入力シート➁!$A:$R,COLUMN(【研】入力シート➁!K116),0)&amp;")",VLOOKUP($A125,【研】入力シート➁!$A:$R,COLUMN(【研】入力シート➁!J116),0)))</f>
        <v>62.5</v>
      </c>
      <c r="W125" s="201"/>
      <c r="X125" s="201"/>
      <c r="Y125" s="41" t="str">
        <f ca="1">IF(OR(V125="",COUNT(V125)=0),"",VLOOKUP($A125,【研】入力シート➁!$A:$R,COLUMN(【研】入力シート➁!G116),0))</f>
        <v>mL</v>
      </c>
      <c r="Z125" s="200">
        <f ca="1">IF(VLOOKUP($A125,【研】入力シート➁!$A:$R,COLUMN(【研】入力シート➁!L116),0)=0,"",IF(VLOOKUP($A125,【研】入力シート➁!$A:$R,COLUMN(【研】入力シート➁!L116),0)&lt;0,"("&amp;-VLOOKUP($A125,【研】入力シート➁!$A:$R,COLUMN(【研】入力シート➁!L116),0)&amp;VLOOKUP($A125,【研】入力シート➁!$A:$R,COLUMN(【研】入力シート➁!M116),0)&amp;")",VLOOKUP($A125,【研】入力シート➁!$A:$R,COLUMN(【研】入力シート➁!L116),0)))</f>
        <v>37.5</v>
      </c>
      <c r="AA125" s="201"/>
      <c r="AB125" s="201"/>
      <c r="AC125" s="41" t="str">
        <f ca="1">IF(OR(Z125="",COUNT(Z125)=0),"",VLOOKUP($A125,【研】入力シート➁!$A:$R,COLUMN(【研】入力シート➁!G116),0))</f>
        <v>mL</v>
      </c>
      <c r="AD125" s="196" t="str">
        <f ca="1">IF(VLOOKUP(A125,【研】入力シート➁!$A:$R,COLUMN(【研】入力シート➁!R116),0)=0,"",VLOOKUP(A125,【研】入力シート➁!$A:$R,COLUMN(【研】入力シート➁!R116),0))</f>
        <v>R○.7.2（1.0mL 事故）
(R○.7.3 届出）</v>
      </c>
      <c r="AE125" s="196"/>
      <c r="AF125" s="196"/>
      <c r="AG125" s="196"/>
      <c r="AH125" s="196"/>
      <c r="AI125" s="196"/>
      <c r="AJ125" s="196"/>
      <c r="AK125" s="196"/>
      <c r="AL125" s="196"/>
    </row>
    <row r="126" spans="1:38" ht="44.15" customHeight="1">
      <c r="A126" s="17">
        <f t="shared" ca="1" si="4"/>
        <v>3</v>
      </c>
      <c r="B126" s="197" t="str">
        <f ca="1">IF(AND(VLOOKUP(A126,【研】入力シート➁!$A:$B,COLUMN(【研】入力シート➁!$B$5),0)=0,AD126=""),"",IF(AND(VLOOKUP(A126,【研】入力シート➁!$A:$B,COLUMN(【研】入力シート➁!$B$5),0)=0,AD126&lt;&gt;""),IFERROR(IF(AND(OFFSET(B18,-2,0,1,1)=$B$14,OFFSET(B18,-19,0,1,1)="　　　　　　　〃"),OFFSET(B18,-20,0,1,1),IF(AND(OFFSET(B18,-2,0,1,1)=$B$14,OFFSET(B18,-19,0,1,1)&lt;&gt;"　　　　　　　〃"),OFFSET(B18,-19,0,1,1),"　　　　　　　〃")),"　　　　　　　〃"),(VLOOKUP(A126,【研】入力シート➁!$A:$B,COLUMN(【研】入力シート➁!$B$5),0))))</f>
        <v>　　　　　　　〃</v>
      </c>
      <c r="C126" s="198"/>
      <c r="D126" s="198"/>
      <c r="E126" s="198"/>
      <c r="F126" s="198"/>
      <c r="G126" s="198"/>
      <c r="H126" s="198"/>
      <c r="I126" s="198"/>
      <c r="J126" s="199"/>
      <c r="K126" s="35" t="str">
        <f ca="1">IF(M126="","",IFERROR(VLOOKUP($A126,【研】入力シート➁!$A:$R,COLUMN(【研】入力シート➁!$C$7),0),""))</f>
        <v/>
      </c>
      <c r="L126" s="36" t="str">
        <f ca="1">IF(OR(N126="",VLOOKUP(A126,【研】入力シート➁!$A:$R,COLUMN(【研】入力シート➁!D117),0)=0),"",VLOOKUP(A126,【研】入力シート➁!$A:$R,COLUMN(【研】入力シート➁!D117),0))</f>
        <v/>
      </c>
      <c r="M126" s="37" t="str">
        <f ca="1">IF(L126="","",VLOOKUP($A126,【研】入力シート➁!$A:$R,COLUMN(【研】入力シート➁!$E$7),0))</f>
        <v/>
      </c>
      <c r="N126" s="200" t="str">
        <f ca="1">IF(VLOOKUP($A126,【研】入力シート➁!$A:$R,COLUMN(【研】入力シート➁!F117),0)=0,"",IF(VLOOKUP($A126,【研】入力シート➁!$A:$R,COLUMN(【研】入力シート➁!F117),0)&lt;0,"("&amp;-VLOOKUP($A126,【研】入力シート➁!$A:$R,COLUMN(【研】入力シート➁!F117),0)&amp;VLOOKUP($A126,【研】入力シート➁!$A:$R,COLUMN(【研】入力シート➁!G117),0)&amp;")",VLOOKUP($A126,【研】入力シート➁!$A:$R,COLUMN(【研】入力シート➁!F117),0)))</f>
        <v/>
      </c>
      <c r="O126" s="201"/>
      <c r="P126" s="201"/>
      <c r="Q126" s="41" t="str">
        <f ca="1">IF(OR(N126="",COUNT(N126)=0),"",VLOOKUP($A126,【研】入力シート➁!$A:$R,COLUMN(【研】入力シート➁!G117),0))</f>
        <v/>
      </c>
      <c r="R126" s="200">
        <f ca="1">IF(VLOOKUP($A126,【研】入力シート➁!$A:$R,COLUMN(【研】入力シート➁!H117),0)=0,"",IF(VLOOKUP($A126,【研】入力シート➁!$A:$R,COLUMN(【研】入力シート➁!H117),0)&lt;0,"("&amp;-VLOOKUP($A126,【研】入力シート➁!$A:$R,COLUMN(【研】入力シート➁!H117),0)&amp;VLOOKUP($A126,【研】入力シート➁!$A:$R,COLUMN(【研】入力シート➁!I117),0)&amp;")",VLOOKUP($A126,【研】入力シート➁!$A:$R,COLUMN(【研】入力シート➁!H117),0)))</f>
        <v>20</v>
      </c>
      <c r="S126" s="201"/>
      <c r="T126" s="201"/>
      <c r="U126" s="41" t="str">
        <f ca="1">IF(OR(R126="",COUNT(R126)=0),"",VLOOKUP($A126,【研】入力シート➁!$A:$R,COLUMN(【研】入力シート➁!G117),0))</f>
        <v>mL</v>
      </c>
      <c r="V126" s="200" t="str">
        <f ca="1">IF(VLOOKUP($A126,【研】入力シート➁!$A:$R,COLUMN(【研】入力シート➁!J117),0)=0,"",IF(VLOOKUP($A126,【研】入力シート➁!$A:$R,COLUMN(【研】入力シート➁!J117),0)&lt;0,"("&amp;-VLOOKUP($A126,【研】入力シート➁!$A:$R,COLUMN(【研】入力シート➁!J117),0)&amp;VLOOKUP($A126,【研】入力シート➁!$A:$R,COLUMN(【研】入力シート➁!K117),0)&amp;")",VLOOKUP($A126,【研】入力シート➁!$A:$R,COLUMN(【研】入力シート➁!J117),0)))</f>
        <v/>
      </c>
      <c r="W126" s="201"/>
      <c r="X126" s="201"/>
      <c r="Y126" s="41" t="str">
        <f ca="1">IF(OR(V126="",COUNT(V126)=0),"",VLOOKUP($A126,【研】入力シート➁!$A:$R,COLUMN(【研】入力シート➁!G117),0))</f>
        <v/>
      </c>
      <c r="Z126" s="200" t="str">
        <f ca="1">IF(VLOOKUP($A126,【研】入力シート➁!$A:$R,COLUMN(【研】入力シート➁!L117),0)=0,"",IF(VLOOKUP($A126,【研】入力シート➁!$A:$R,COLUMN(【研】入力シート➁!L117),0)&lt;0,"("&amp;-VLOOKUP($A126,【研】入力シート➁!$A:$R,COLUMN(【研】入力シート➁!L117),0)&amp;VLOOKUP($A126,【研】入力シート➁!$A:$R,COLUMN(【研】入力シート➁!M117),0)&amp;")",VLOOKUP($A126,【研】入力シート➁!$A:$R,COLUMN(【研】入力シート➁!L117),0)))</f>
        <v/>
      </c>
      <c r="AA126" s="201"/>
      <c r="AB126" s="201"/>
      <c r="AC126" s="41" t="str">
        <f ca="1">IF(OR(Z126="",COUNT(Z126)=0),"",VLOOKUP($A126,【研】入力シート➁!$A:$R,COLUMN(【研】入力シート➁!G117),0))</f>
        <v/>
      </c>
      <c r="AD126" s="196" t="str">
        <f ca="1">IF(VLOOKUP(A126,【研】入力シート➁!$A:$R,COLUMN(【研】入力シート➁!R117),0)=0,"",VLOOKUP(A126,【研】入力シート➁!$A:$R,COLUMN(【研】入力シート➁!R117),0))</f>
        <v xml:space="preserve">R○.9.1 業務廃止に伴い〇〇〇〇から譲受 </v>
      </c>
      <c r="AE126" s="196"/>
      <c r="AF126" s="196"/>
      <c r="AG126" s="196"/>
      <c r="AH126" s="196"/>
      <c r="AI126" s="196"/>
      <c r="AJ126" s="196"/>
      <c r="AK126" s="196"/>
      <c r="AL126" s="196"/>
    </row>
    <row r="127" spans="1:38" ht="44.15" customHeight="1">
      <c r="A127" s="17">
        <f t="shared" ca="1" si="4"/>
        <v>4</v>
      </c>
      <c r="B127" s="197" t="str">
        <f ca="1">IF(AND(VLOOKUP(A127,【研】入力シート➁!$A:$B,COLUMN(【研】入力シート➁!$B$5),0)=0,AD127=""),"",IF(AND(VLOOKUP(A127,【研】入力シート➁!$A:$B,COLUMN(【研】入力シート➁!$B$5),0)=0,AD127&lt;&gt;""),IFERROR(IF(AND(OFFSET(B19,-2,0,1,1)=$B$14,OFFSET(B19,-19,0,1,1)="　　　　　　　〃"),OFFSET(B19,-20,0,1,1),IF(AND(OFFSET(B19,-2,0,1,1)=$B$14,OFFSET(B19,-19,0,1,1)&lt;&gt;"　　　　　　　〃"),OFFSET(B19,-19,0,1,1),"　　　　　　　〃")),"　　　　　　　〃"),(VLOOKUP(A127,【研】入力シート➁!$A:$B,COLUMN(【研】入力シート➁!$B$5),0))))</f>
        <v/>
      </c>
      <c r="C127" s="198"/>
      <c r="D127" s="198"/>
      <c r="E127" s="198"/>
      <c r="F127" s="198"/>
      <c r="G127" s="198"/>
      <c r="H127" s="198"/>
      <c r="I127" s="198"/>
      <c r="J127" s="199"/>
      <c r="K127" s="35" t="str">
        <f ca="1">IF(M127="","",IFERROR(VLOOKUP($A127,【研】入力シート➁!$A:$R,COLUMN(【研】入力シート➁!$C$7),0),""))</f>
        <v/>
      </c>
      <c r="L127" s="36" t="str">
        <f ca="1">IF(OR(N127="",VLOOKUP(A127,【研】入力シート➁!$A:$R,COLUMN(【研】入力シート➁!D118),0)=0),"",VLOOKUP(A127,【研】入力シート➁!$A:$R,COLUMN(【研】入力シート➁!D118),0))</f>
        <v/>
      </c>
      <c r="M127" s="37" t="str">
        <f ca="1">IF(L127="","",VLOOKUP($A127,【研】入力シート➁!$A:$R,COLUMN(【研】入力シート➁!$E$7),0))</f>
        <v/>
      </c>
      <c r="N127" s="200" t="str">
        <f ca="1">IF(VLOOKUP($A127,【研】入力シート➁!$A:$R,COLUMN(【研】入力シート➁!F118),0)=0,"",IF(VLOOKUP($A127,【研】入力シート➁!$A:$R,COLUMN(【研】入力シート➁!F118),0)&lt;0,"("&amp;-VLOOKUP($A127,【研】入力シート➁!$A:$R,COLUMN(【研】入力シート➁!F118),0)&amp;VLOOKUP($A127,【研】入力シート➁!$A:$R,COLUMN(【研】入力シート➁!G118),0)&amp;")",VLOOKUP($A127,【研】入力シート➁!$A:$R,COLUMN(【研】入力シート➁!F118),0)))</f>
        <v/>
      </c>
      <c r="O127" s="201"/>
      <c r="P127" s="201"/>
      <c r="Q127" s="41" t="str">
        <f ca="1">IF(OR(N127="",COUNT(N127)=0),"",VLOOKUP($A127,【研】入力シート➁!$A:$R,COLUMN(【研】入力シート➁!G118),0))</f>
        <v/>
      </c>
      <c r="R127" s="200" t="str">
        <f ca="1">IF(VLOOKUP($A127,【研】入力シート➁!$A:$R,COLUMN(【研】入力シート➁!H118),0)=0,"",IF(VLOOKUP($A127,【研】入力シート➁!$A:$R,COLUMN(【研】入力シート➁!H118),0)&lt;0,"("&amp;-VLOOKUP($A127,【研】入力シート➁!$A:$R,COLUMN(【研】入力シート➁!H118),0)&amp;VLOOKUP($A127,【研】入力シート➁!$A:$R,COLUMN(【研】入力シート➁!I118),0)&amp;")",VLOOKUP($A127,【研】入力シート➁!$A:$R,COLUMN(【研】入力シート➁!H118),0)))</f>
        <v/>
      </c>
      <c r="S127" s="201"/>
      <c r="T127" s="201"/>
      <c r="U127" s="41" t="str">
        <f ca="1">IF(OR(R127="",COUNT(R127)=0),"",VLOOKUP($A127,【研】入力シート➁!$A:$R,COLUMN(【研】入力シート➁!G118),0))</f>
        <v/>
      </c>
      <c r="V127" s="200" t="str">
        <f ca="1">IF(VLOOKUP($A127,【研】入力シート➁!$A:$R,COLUMN(【研】入力シート➁!J118),0)=0,"",IF(VLOOKUP($A127,【研】入力シート➁!$A:$R,COLUMN(【研】入力シート➁!J118),0)&lt;0,"("&amp;-VLOOKUP($A127,【研】入力シート➁!$A:$R,COLUMN(【研】入力シート➁!J118),0)&amp;VLOOKUP($A127,【研】入力シート➁!$A:$R,COLUMN(【研】入力シート➁!K118),0)&amp;")",VLOOKUP($A127,【研】入力シート➁!$A:$R,COLUMN(【研】入力シート➁!J118),0)))</f>
        <v/>
      </c>
      <c r="W127" s="201"/>
      <c r="X127" s="201"/>
      <c r="Y127" s="41" t="str">
        <f ca="1">IF(OR(V127="",COUNT(V127)=0),"",VLOOKUP($A127,【研】入力シート➁!$A:$R,COLUMN(【研】入力シート➁!G118),0))</f>
        <v/>
      </c>
      <c r="Z127" s="200" t="str">
        <f ca="1">IF(VLOOKUP($A127,【研】入力シート➁!$A:$R,COLUMN(【研】入力シート➁!L118),0)=0,"",IF(VLOOKUP($A127,【研】入力シート➁!$A:$R,COLUMN(【研】入力シート➁!L118),0)&lt;0,"("&amp;-VLOOKUP($A127,【研】入力シート➁!$A:$R,COLUMN(【研】入力シート➁!L118),0)&amp;VLOOKUP($A127,【研】入力シート➁!$A:$R,COLUMN(【研】入力シート➁!M118),0)&amp;")",VLOOKUP($A127,【研】入力シート➁!$A:$R,COLUMN(【研】入力シート➁!L118),0)))</f>
        <v/>
      </c>
      <c r="AA127" s="201"/>
      <c r="AB127" s="201"/>
      <c r="AC127" s="41" t="str">
        <f ca="1">IF(OR(Z127="",COUNT(Z127)=0),"",VLOOKUP($A127,【研】入力シート➁!$A:$R,COLUMN(【研】入力シート➁!G118),0))</f>
        <v/>
      </c>
      <c r="AD127" s="196" t="str">
        <f ca="1">IF(VLOOKUP(A127,【研】入力シート➁!$A:$R,COLUMN(【研】入力シート➁!R118),0)=0,"",VLOOKUP(A127,【研】入力シート➁!$A:$R,COLUMN(【研】入力シート➁!R118),0))</f>
        <v/>
      </c>
      <c r="AE127" s="196"/>
      <c r="AF127" s="196"/>
      <c r="AG127" s="196"/>
      <c r="AH127" s="196"/>
      <c r="AI127" s="196"/>
      <c r="AJ127" s="196"/>
      <c r="AK127" s="196"/>
      <c r="AL127" s="196"/>
    </row>
    <row r="128" spans="1:38" ht="44.15" customHeight="1">
      <c r="A128" s="17">
        <f t="shared" ca="1" si="4"/>
        <v>5</v>
      </c>
      <c r="B128" s="197" t="str">
        <f ca="1">IF(AND(VLOOKUP(A128,【研】入力シート➁!$A:$B,COLUMN(【研】入力シート➁!$B$5),0)=0,AD128=""),"",IF(AND(VLOOKUP(A128,【研】入力シート➁!$A:$B,COLUMN(【研】入力シート➁!$B$5),0)=0,AD128&lt;&gt;""),IFERROR(IF(AND(OFFSET(B20,-2,0,1,1)=$B$14,OFFSET(B20,-19,0,1,1)="　　　　　　　〃"),OFFSET(B20,-20,0,1,1),IF(AND(OFFSET(B20,-2,0,1,1)=$B$14,OFFSET(B20,-19,0,1,1)&lt;&gt;"　　　　　　　〃"),OFFSET(B20,-19,0,1,1),"　　　　　　　〃")),"　　　　　　　〃"),(VLOOKUP(A128,【研】入力シート➁!$A:$B,COLUMN(【研】入力シート➁!$B$5),0))))</f>
        <v/>
      </c>
      <c r="C128" s="198"/>
      <c r="D128" s="198"/>
      <c r="E128" s="198"/>
      <c r="F128" s="198"/>
      <c r="G128" s="198"/>
      <c r="H128" s="198"/>
      <c r="I128" s="198"/>
      <c r="J128" s="199"/>
      <c r="K128" s="35" t="str">
        <f ca="1">IF(M128="","",IFERROR(VLOOKUP($A128,【研】入力シート➁!$A:$R,COLUMN(【研】入力シート➁!$C$7),0),""))</f>
        <v/>
      </c>
      <c r="L128" s="36" t="str">
        <f ca="1">IF(OR(N128="",VLOOKUP(A128,【研】入力シート➁!$A:$R,COLUMN(【研】入力シート➁!D119),0)=0),"",VLOOKUP(A128,【研】入力シート➁!$A:$R,COLUMN(【研】入力シート➁!D119),0))</f>
        <v/>
      </c>
      <c r="M128" s="37" t="str">
        <f ca="1">IF(L128="","",VLOOKUP($A128,【研】入力シート➁!$A:$R,COLUMN(【研】入力シート➁!$E$7),0))</f>
        <v/>
      </c>
      <c r="N128" s="200" t="str">
        <f ca="1">IF(VLOOKUP($A128,【研】入力シート➁!$A:$R,COLUMN(【研】入力シート➁!F119),0)=0,"",IF(VLOOKUP($A128,【研】入力シート➁!$A:$R,COLUMN(【研】入力シート➁!F119),0)&lt;0,"("&amp;-VLOOKUP($A128,【研】入力シート➁!$A:$R,COLUMN(【研】入力シート➁!F119),0)&amp;VLOOKUP($A128,【研】入力シート➁!$A:$R,COLUMN(【研】入力シート➁!G119),0)&amp;")",VLOOKUP($A128,【研】入力シート➁!$A:$R,COLUMN(【研】入力シート➁!F119),0)))</f>
        <v/>
      </c>
      <c r="O128" s="201"/>
      <c r="P128" s="201"/>
      <c r="Q128" s="41" t="str">
        <f ca="1">IF(OR(N128="",COUNT(N128)=0),"",VLOOKUP($A128,【研】入力シート➁!$A:$R,COLUMN(【研】入力シート➁!G119),0))</f>
        <v/>
      </c>
      <c r="R128" s="200" t="str">
        <f ca="1">IF(VLOOKUP($A128,【研】入力シート➁!$A:$R,COLUMN(【研】入力シート➁!H119),0)=0,"",IF(VLOOKUP($A128,【研】入力シート➁!$A:$R,COLUMN(【研】入力シート➁!H119),0)&lt;0,"("&amp;-VLOOKUP($A128,【研】入力シート➁!$A:$R,COLUMN(【研】入力シート➁!H119),0)&amp;VLOOKUP($A128,【研】入力シート➁!$A:$R,COLUMN(【研】入力シート➁!I119),0)&amp;")",VLOOKUP($A128,【研】入力シート➁!$A:$R,COLUMN(【研】入力シート➁!H119),0)))</f>
        <v/>
      </c>
      <c r="S128" s="201"/>
      <c r="T128" s="201"/>
      <c r="U128" s="41" t="str">
        <f ca="1">IF(OR(R128="",COUNT(R128)=0),"",VLOOKUP($A128,【研】入力シート➁!$A:$R,COLUMN(【研】入力シート➁!G119),0))</f>
        <v/>
      </c>
      <c r="V128" s="200" t="str">
        <f ca="1">IF(VLOOKUP($A128,【研】入力シート➁!$A:$R,COLUMN(【研】入力シート➁!J119),0)=0,"",IF(VLOOKUP($A128,【研】入力シート➁!$A:$R,COLUMN(【研】入力シート➁!J119),0)&lt;0,"("&amp;-VLOOKUP($A128,【研】入力シート➁!$A:$R,COLUMN(【研】入力シート➁!J119),0)&amp;VLOOKUP($A128,【研】入力シート➁!$A:$R,COLUMN(【研】入力シート➁!K119),0)&amp;")",VLOOKUP($A128,【研】入力シート➁!$A:$R,COLUMN(【研】入力シート➁!J119),0)))</f>
        <v/>
      </c>
      <c r="W128" s="201"/>
      <c r="X128" s="201"/>
      <c r="Y128" s="41" t="str">
        <f ca="1">IF(OR(V128="",COUNT(V128)=0),"",VLOOKUP($A128,【研】入力シート➁!$A:$R,COLUMN(【研】入力シート➁!G119),0))</f>
        <v/>
      </c>
      <c r="Z128" s="200" t="str">
        <f ca="1">IF(VLOOKUP($A128,【研】入力シート➁!$A:$R,COLUMN(【研】入力シート➁!L119),0)=0,"",IF(VLOOKUP($A128,【研】入力シート➁!$A:$R,COLUMN(【研】入力シート➁!L119),0)&lt;0,"("&amp;-VLOOKUP($A128,【研】入力シート➁!$A:$R,COLUMN(【研】入力シート➁!L119),0)&amp;VLOOKUP($A128,【研】入力シート➁!$A:$R,COLUMN(【研】入力シート➁!M119),0)&amp;")",VLOOKUP($A128,【研】入力シート➁!$A:$R,COLUMN(【研】入力シート➁!L119),0)))</f>
        <v/>
      </c>
      <c r="AA128" s="201"/>
      <c r="AB128" s="201"/>
      <c r="AC128" s="41" t="str">
        <f ca="1">IF(OR(Z128="",COUNT(Z128)=0),"",VLOOKUP($A128,【研】入力シート➁!$A:$R,COLUMN(【研】入力シート➁!G119),0))</f>
        <v/>
      </c>
      <c r="AD128" s="196" t="str">
        <f ca="1">IF(VLOOKUP(A128,【研】入力シート➁!$A:$R,COLUMN(【研】入力シート➁!R119),0)=0,"",VLOOKUP(A128,【研】入力シート➁!$A:$R,COLUMN(【研】入力シート➁!R119),0))</f>
        <v/>
      </c>
      <c r="AE128" s="196"/>
      <c r="AF128" s="196"/>
      <c r="AG128" s="196"/>
      <c r="AH128" s="196"/>
      <c r="AI128" s="196"/>
      <c r="AJ128" s="196"/>
      <c r="AK128" s="196"/>
      <c r="AL128" s="196"/>
    </row>
    <row r="129" spans="1:38" ht="44.15" customHeight="1">
      <c r="A129" s="17">
        <f t="shared" ca="1" si="4"/>
        <v>6</v>
      </c>
      <c r="B129" s="197" t="str">
        <f ca="1">IF(AND(VLOOKUP(A129,【研】入力シート➁!$A:$B,COLUMN(【研】入力シート➁!$B$5),0)=0,AD129=""),"",IF(AND(VLOOKUP(A129,【研】入力シート➁!$A:$B,COLUMN(【研】入力シート➁!$B$5),0)=0,AD129&lt;&gt;""),IFERROR(IF(AND(OFFSET(B21,-2,0,1,1)=$B$14,OFFSET(B21,-19,0,1,1)="　　　　　　　〃"),OFFSET(B21,-20,0,1,1),IF(AND(OFFSET(B21,-2,0,1,1)=$B$14,OFFSET(B21,-19,0,1,1)&lt;&gt;"　　　　　　　〃"),OFFSET(B21,-19,0,1,1),"　　　　　　　〃")),"　　　　　　　〃"),(VLOOKUP(A129,【研】入力シート➁!$A:$B,COLUMN(【研】入力シート➁!$B$5),0))))</f>
        <v/>
      </c>
      <c r="C129" s="198"/>
      <c r="D129" s="198"/>
      <c r="E129" s="198"/>
      <c r="F129" s="198"/>
      <c r="G129" s="198"/>
      <c r="H129" s="198"/>
      <c r="I129" s="198"/>
      <c r="J129" s="199"/>
      <c r="K129" s="35" t="str">
        <f ca="1">IF(M129="","",IFERROR(VLOOKUP($A129,【研】入力シート➁!$A:$R,COLUMN(【研】入力シート➁!$C$7),0),""))</f>
        <v/>
      </c>
      <c r="L129" s="36" t="str">
        <f ca="1">IF(OR(N129="",VLOOKUP(A129,【研】入力シート➁!$A:$R,COLUMN(【研】入力シート➁!D120),0)=0),"",VLOOKUP(A129,【研】入力シート➁!$A:$R,COLUMN(【研】入力シート➁!D120),0))</f>
        <v/>
      </c>
      <c r="M129" s="37" t="str">
        <f ca="1">IF(L129="","",VLOOKUP($A129,【研】入力シート➁!$A:$R,COLUMN(【研】入力シート➁!$E$7),0))</f>
        <v/>
      </c>
      <c r="N129" s="200" t="str">
        <f ca="1">IF(VLOOKUP($A129,【研】入力シート➁!$A:$R,COLUMN(【研】入力シート➁!F120),0)=0,"",IF(VLOOKUP($A129,【研】入力シート➁!$A:$R,COLUMN(【研】入力シート➁!F120),0)&lt;0,"("&amp;-VLOOKUP($A129,【研】入力シート➁!$A:$R,COLUMN(【研】入力シート➁!F120),0)&amp;VLOOKUP($A129,【研】入力シート➁!$A:$R,COLUMN(【研】入力シート➁!G120),0)&amp;")",VLOOKUP($A129,【研】入力シート➁!$A:$R,COLUMN(【研】入力シート➁!F120),0)))</f>
        <v/>
      </c>
      <c r="O129" s="201"/>
      <c r="P129" s="201"/>
      <c r="Q129" s="41" t="str">
        <f ca="1">IF(OR(N129="",COUNT(N129)=0),"",VLOOKUP($A129,【研】入力シート➁!$A:$R,COLUMN(【研】入力シート➁!G120),0))</f>
        <v/>
      </c>
      <c r="R129" s="200" t="str">
        <f ca="1">IF(VLOOKUP($A129,【研】入力シート➁!$A:$R,COLUMN(【研】入力シート➁!H120),0)=0,"",IF(VLOOKUP($A129,【研】入力シート➁!$A:$R,COLUMN(【研】入力シート➁!H120),0)&lt;0,"("&amp;-VLOOKUP($A129,【研】入力シート➁!$A:$R,COLUMN(【研】入力シート➁!H120),0)&amp;VLOOKUP($A129,【研】入力シート➁!$A:$R,COLUMN(【研】入力シート➁!I120),0)&amp;")",VLOOKUP($A129,【研】入力シート➁!$A:$R,COLUMN(【研】入力シート➁!H120),0)))</f>
        <v/>
      </c>
      <c r="S129" s="201"/>
      <c r="T129" s="201"/>
      <c r="U129" s="41" t="str">
        <f ca="1">IF(OR(R129="",COUNT(R129)=0),"",VLOOKUP($A129,【研】入力シート➁!$A:$R,COLUMN(【研】入力シート➁!G120),0))</f>
        <v/>
      </c>
      <c r="V129" s="200" t="str">
        <f ca="1">IF(VLOOKUP($A129,【研】入力シート➁!$A:$R,COLUMN(【研】入力シート➁!J120),0)=0,"",IF(VLOOKUP($A129,【研】入力シート➁!$A:$R,COLUMN(【研】入力シート➁!J120),0)&lt;0,"("&amp;-VLOOKUP($A129,【研】入力シート➁!$A:$R,COLUMN(【研】入力シート➁!J120),0)&amp;VLOOKUP($A129,【研】入力シート➁!$A:$R,COLUMN(【研】入力シート➁!K120),0)&amp;")",VLOOKUP($A129,【研】入力シート➁!$A:$R,COLUMN(【研】入力シート➁!J120),0)))</f>
        <v/>
      </c>
      <c r="W129" s="201"/>
      <c r="X129" s="201"/>
      <c r="Y129" s="41" t="str">
        <f ca="1">IF(OR(V129="",COUNT(V129)=0),"",VLOOKUP($A129,【研】入力シート➁!$A:$R,COLUMN(【研】入力シート➁!G120),0))</f>
        <v/>
      </c>
      <c r="Z129" s="200" t="str">
        <f ca="1">IF(VLOOKUP($A129,【研】入力シート➁!$A:$R,COLUMN(【研】入力シート➁!L120),0)=0,"",IF(VLOOKUP($A129,【研】入力シート➁!$A:$R,COLUMN(【研】入力シート➁!L120),0)&lt;0,"("&amp;-VLOOKUP($A129,【研】入力シート➁!$A:$R,COLUMN(【研】入力シート➁!L120),0)&amp;VLOOKUP($A129,【研】入力シート➁!$A:$R,COLUMN(【研】入力シート➁!M120),0)&amp;")",VLOOKUP($A129,【研】入力シート➁!$A:$R,COLUMN(【研】入力シート➁!L120),0)))</f>
        <v/>
      </c>
      <c r="AA129" s="201"/>
      <c r="AB129" s="201"/>
      <c r="AC129" s="41" t="str">
        <f ca="1">IF(OR(Z129="",COUNT(Z129)=0),"",VLOOKUP($A129,【研】入力シート➁!$A:$R,COLUMN(【研】入力シート➁!G120),0))</f>
        <v/>
      </c>
      <c r="AD129" s="196" t="str">
        <f ca="1">IF(VLOOKUP(A129,【研】入力シート➁!$A:$R,COLUMN(【研】入力シート➁!R120),0)=0,"",VLOOKUP(A129,【研】入力シート➁!$A:$R,COLUMN(【研】入力シート➁!R120),0))</f>
        <v/>
      </c>
      <c r="AE129" s="196"/>
      <c r="AF129" s="196"/>
      <c r="AG129" s="196"/>
      <c r="AH129" s="196"/>
      <c r="AI129" s="196"/>
      <c r="AJ129" s="196"/>
      <c r="AK129" s="196"/>
      <c r="AL129" s="196"/>
    </row>
    <row r="130" spans="1:38" ht="44.15" customHeight="1">
      <c r="A130" s="17">
        <f t="shared" ca="1" si="4"/>
        <v>7</v>
      </c>
      <c r="B130" s="197" t="str">
        <f ca="1">IF(AND(VLOOKUP(A130,【研】入力シート➁!$A:$B,COLUMN(【研】入力シート➁!$B$5),0)=0,AD130=""),"",IF(AND(VLOOKUP(A130,【研】入力シート➁!$A:$B,COLUMN(【研】入力シート➁!$B$5),0)=0,AD130&lt;&gt;""),IFERROR(IF(AND(OFFSET(B22,-2,0,1,1)=$B$14,OFFSET(B22,-19,0,1,1)="　　　　　　　〃"),OFFSET(B22,-20,0,1,1),IF(AND(OFFSET(B22,-2,0,1,1)=$B$14,OFFSET(B22,-19,0,1,1)&lt;&gt;"　　　　　　　〃"),OFFSET(B22,-19,0,1,1),"　　　　　　　〃")),"　　　　　　　〃"),(VLOOKUP(A130,【研】入力シート➁!$A:$B,COLUMN(【研】入力シート➁!$B$5),0))))</f>
        <v/>
      </c>
      <c r="C130" s="198"/>
      <c r="D130" s="198"/>
      <c r="E130" s="198"/>
      <c r="F130" s="198"/>
      <c r="G130" s="198"/>
      <c r="H130" s="198"/>
      <c r="I130" s="198"/>
      <c r="J130" s="199"/>
      <c r="K130" s="35" t="str">
        <f ca="1">IF(M130="","",IFERROR(VLOOKUP($A130,【研】入力シート➁!$A:$R,COLUMN(【研】入力シート➁!$C$7),0),""))</f>
        <v/>
      </c>
      <c r="L130" s="36" t="str">
        <f ca="1">IF(OR(N130="",VLOOKUP(A130,【研】入力シート➁!$A:$R,COLUMN(【研】入力シート➁!D121),0)=0),"",VLOOKUP(A130,【研】入力シート➁!$A:$R,COLUMN(【研】入力シート➁!D121),0))</f>
        <v/>
      </c>
      <c r="M130" s="37" t="str">
        <f ca="1">IF(L130="","",VLOOKUP($A130,【研】入力シート➁!$A:$R,COLUMN(【研】入力シート➁!$E$7),0))</f>
        <v/>
      </c>
      <c r="N130" s="200" t="str">
        <f ca="1">IF(VLOOKUP($A130,【研】入力シート➁!$A:$R,COLUMN(【研】入力シート➁!F121),0)=0,"",IF(VLOOKUP($A130,【研】入力シート➁!$A:$R,COLUMN(【研】入力シート➁!F121),0)&lt;0,"("&amp;-VLOOKUP($A130,【研】入力シート➁!$A:$R,COLUMN(【研】入力シート➁!F121),0)&amp;VLOOKUP($A130,【研】入力シート➁!$A:$R,COLUMN(【研】入力シート➁!G121),0)&amp;")",VLOOKUP($A130,【研】入力シート➁!$A:$R,COLUMN(【研】入力シート➁!F121),0)))</f>
        <v/>
      </c>
      <c r="O130" s="201"/>
      <c r="P130" s="201"/>
      <c r="Q130" s="41" t="str">
        <f ca="1">IF(OR(N130="",COUNT(N130)=0),"",VLOOKUP($A130,【研】入力シート➁!$A:$R,COLUMN(【研】入力シート➁!G121),0))</f>
        <v/>
      </c>
      <c r="R130" s="200" t="str">
        <f ca="1">IF(VLOOKUP($A130,【研】入力シート➁!$A:$R,COLUMN(【研】入力シート➁!H121),0)=0,"",IF(VLOOKUP($A130,【研】入力シート➁!$A:$R,COLUMN(【研】入力シート➁!H121),0)&lt;0,"("&amp;-VLOOKUP($A130,【研】入力シート➁!$A:$R,COLUMN(【研】入力シート➁!H121),0)&amp;VLOOKUP($A130,【研】入力シート➁!$A:$R,COLUMN(【研】入力シート➁!I121),0)&amp;")",VLOOKUP($A130,【研】入力シート➁!$A:$R,COLUMN(【研】入力シート➁!H121),0)))</f>
        <v/>
      </c>
      <c r="S130" s="201"/>
      <c r="T130" s="201"/>
      <c r="U130" s="41" t="str">
        <f ca="1">IF(OR(R130="",COUNT(R130)=0),"",VLOOKUP($A130,【研】入力シート➁!$A:$R,COLUMN(【研】入力シート➁!G121),0))</f>
        <v/>
      </c>
      <c r="V130" s="200" t="str">
        <f ca="1">IF(VLOOKUP($A130,【研】入力シート➁!$A:$R,COLUMN(【研】入力シート➁!J121),0)=0,"",IF(VLOOKUP($A130,【研】入力シート➁!$A:$R,COLUMN(【研】入力シート➁!J121),0)&lt;0,"("&amp;-VLOOKUP($A130,【研】入力シート➁!$A:$R,COLUMN(【研】入力シート➁!J121),0)&amp;VLOOKUP($A130,【研】入力シート➁!$A:$R,COLUMN(【研】入力シート➁!K121),0)&amp;")",VLOOKUP($A130,【研】入力シート➁!$A:$R,COLUMN(【研】入力シート➁!J121),0)))</f>
        <v/>
      </c>
      <c r="W130" s="201"/>
      <c r="X130" s="201"/>
      <c r="Y130" s="41" t="str">
        <f ca="1">IF(OR(V130="",COUNT(V130)=0),"",VLOOKUP($A130,【研】入力シート➁!$A:$R,COLUMN(【研】入力シート➁!G121),0))</f>
        <v/>
      </c>
      <c r="Z130" s="200" t="str">
        <f ca="1">IF(VLOOKUP($A130,【研】入力シート➁!$A:$R,COLUMN(【研】入力シート➁!L121),0)=0,"",IF(VLOOKUP($A130,【研】入力シート➁!$A:$R,COLUMN(【研】入力シート➁!L121),0)&lt;0,"("&amp;-VLOOKUP($A130,【研】入力シート➁!$A:$R,COLUMN(【研】入力シート➁!L121),0)&amp;VLOOKUP($A130,【研】入力シート➁!$A:$R,COLUMN(【研】入力シート➁!M121),0)&amp;")",VLOOKUP($A130,【研】入力シート➁!$A:$R,COLUMN(【研】入力シート➁!L121),0)))</f>
        <v/>
      </c>
      <c r="AA130" s="201"/>
      <c r="AB130" s="201"/>
      <c r="AC130" s="41" t="str">
        <f ca="1">IF(OR(Z130="",COUNT(Z130)=0),"",VLOOKUP($A130,【研】入力シート➁!$A:$R,COLUMN(【研】入力シート➁!G121),0))</f>
        <v/>
      </c>
      <c r="AD130" s="196" t="str">
        <f ca="1">IF(VLOOKUP(A130,【研】入力シート➁!$A:$R,COLUMN(【研】入力シート➁!R121),0)=0,"",VLOOKUP(A130,【研】入力シート➁!$A:$R,COLUMN(【研】入力シート➁!R121),0))</f>
        <v/>
      </c>
      <c r="AE130" s="196"/>
      <c r="AF130" s="196"/>
      <c r="AG130" s="196"/>
      <c r="AH130" s="196"/>
      <c r="AI130" s="196"/>
      <c r="AJ130" s="196"/>
      <c r="AK130" s="196"/>
      <c r="AL130" s="196"/>
    </row>
    <row r="131" spans="1:38" ht="44.15" customHeight="1">
      <c r="A131" s="17">
        <f t="shared" ca="1" si="4"/>
        <v>8</v>
      </c>
      <c r="B131" s="197" t="str">
        <f ca="1">IF(AND(VLOOKUP(A131,【研】入力シート➁!$A:$B,COLUMN(【研】入力シート➁!$B$5),0)=0,AD131=""),"",IF(AND(VLOOKUP(A131,【研】入力シート➁!$A:$B,COLUMN(【研】入力シート➁!$B$5),0)=0,AD131&lt;&gt;""),IFERROR(IF(AND(OFFSET(B23,-2,0,1,1)=$B$14,OFFSET(B23,-19,0,1,1)="　　　　　　　〃"),OFFSET(B23,-20,0,1,1),IF(AND(OFFSET(B23,-2,0,1,1)=$B$14,OFFSET(B23,-19,0,1,1)&lt;&gt;"　　　　　　　〃"),OFFSET(B23,-19,0,1,1),"　　　　　　　〃")),"　　　　　　　〃"),(VLOOKUP(A131,【研】入力シート➁!$A:$B,COLUMN(【研】入力シート➁!$B$5),0))))</f>
        <v/>
      </c>
      <c r="C131" s="198"/>
      <c r="D131" s="198"/>
      <c r="E131" s="198"/>
      <c r="F131" s="198"/>
      <c r="G131" s="198"/>
      <c r="H131" s="198"/>
      <c r="I131" s="198"/>
      <c r="J131" s="199"/>
      <c r="K131" s="35" t="str">
        <f ca="1">IF(M131="","",IFERROR(VLOOKUP($A131,【研】入力シート➁!$A:$R,COLUMN(【研】入力シート➁!$C$7),0),""))</f>
        <v/>
      </c>
      <c r="L131" s="36" t="str">
        <f ca="1">IF(OR(N131="",VLOOKUP(A131,【研】入力シート➁!$A:$R,COLUMN(【研】入力シート➁!D122),0)=0),"",VLOOKUP(A131,【研】入力シート➁!$A:$R,COLUMN(【研】入力シート➁!D122),0))</f>
        <v/>
      </c>
      <c r="M131" s="37" t="str">
        <f ca="1">IF(L131="","",VLOOKUP($A131,【研】入力シート➁!$A:$R,COLUMN(【研】入力シート➁!$E$7),0))</f>
        <v/>
      </c>
      <c r="N131" s="200" t="str">
        <f ca="1">IF(VLOOKUP($A131,【研】入力シート➁!$A:$R,COLUMN(【研】入力シート➁!F122),0)=0,"",IF(VLOOKUP($A131,【研】入力シート➁!$A:$R,COLUMN(【研】入力シート➁!F122),0)&lt;0,"("&amp;-VLOOKUP($A131,【研】入力シート➁!$A:$R,COLUMN(【研】入力シート➁!F122),0)&amp;VLOOKUP($A131,【研】入力シート➁!$A:$R,COLUMN(【研】入力シート➁!G122),0)&amp;")",VLOOKUP($A131,【研】入力シート➁!$A:$R,COLUMN(【研】入力シート➁!F122),0)))</f>
        <v/>
      </c>
      <c r="O131" s="201"/>
      <c r="P131" s="201"/>
      <c r="Q131" s="41" t="str">
        <f ca="1">IF(OR(N131="",COUNT(N131)=0),"",VLOOKUP($A131,【研】入力シート➁!$A:$R,COLUMN(【研】入力シート➁!G122),0))</f>
        <v/>
      </c>
      <c r="R131" s="200" t="str">
        <f ca="1">IF(VLOOKUP($A131,【研】入力シート➁!$A:$R,COLUMN(【研】入力シート➁!H122),0)=0,"",IF(VLOOKUP($A131,【研】入力シート➁!$A:$R,COLUMN(【研】入力シート➁!H122),0)&lt;0,"("&amp;-VLOOKUP($A131,【研】入力シート➁!$A:$R,COLUMN(【研】入力シート➁!H122),0)&amp;VLOOKUP($A131,【研】入力シート➁!$A:$R,COLUMN(【研】入力シート➁!I122),0)&amp;")",VLOOKUP($A131,【研】入力シート➁!$A:$R,COLUMN(【研】入力シート➁!H122),0)))</f>
        <v/>
      </c>
      <c r="S131" s="201"/>
      <c r="T131" s="201"/>
      <c r="U131" s="41" t="str">
        <f ca="1">IF(OR(R131="",COUNT(R131)=0),"",VLOOKUP($A131,【研】入力シート➁!$A:$R,COLUMN(【研】入力シート➁!G122),0))</f>
        <v/>
      </c>
      <c r="V131" s="200" t="str">
        <f ca="1">IF(VLOOKUP($A131,【研】入力シート➁!$A:$R,COLUMN(【研】入力シート➁!J122),0)=0,"",IF(VLOOKUP($A131,【研】入力シート➁!$A:$R,COLUMN(【研】入力シート➁!J122),0)&lt;0,"("&amp;-VLOOKUP($A131,【研】入力シート➁!$A:$R,COLUMN(【研】入力シート➁!J122),0)&amp;VLOOKUP($A131,【研】入力シート➁!$A:$R,COLUMN(【研】入力シート➁!K122),0)&amp;")",VLOOKUP($A131,【研】入力シート➁!$A:$R,COLUMN(【研】入力シート➁!J122),0)))</f>
        <v/>
      </c>
      <c r="W131" s="201"/>
      <c r="X131" s="201"/>
      <c r="Y131" s="41" t="str">
        <f ca="1">IF(OR(V131="",COUNT(V131)=0),"",VLOOKUP($A131,【研】入力シート➁!$A:$R,COLUMN(【研】入力シート➁!G122),0))</f>
        <v/>
      </c>
      <c r="Z131" s="200" t="str">
        <f ca="1">IF(VLOOKUP($A131,【研】入力シート➁!$A:$R,COLUMN(【研】入力シート➁!L122),0)=0,"",IF(VLOOKUP($A131,【研】入力シート➁!$A:$R,COLUMN(【研】入力シート➁!L122),0)&lt;0,"("&amp;-VLOOKUP($A131,【研】入力シート➁!$A:$R,COLUMN(【研】入力シート➁!L122),0)&amp;VLOOKUP($A131,【研】入力シート➁!$A:$R,COLUMN(【研】入力シート➁!M122),0)&amp;")",VLOOKUP($A131,【研】入力シート➁!$A:$R,COLUMN(【研】入力シート➁!L122),0)))</f>
        <v/>
      </c>
      <c r="AA131" s="201"/>
      <c r="AB131" s="201"/>
      <c r="AC131" s="41" t="str">
        <f ca="1">IF(OR(Z131="",COUNT(Z131)=0),"",VLOOKUP($A131,【研】入力シート➁!$A:$R,COLUMN(【研】入力シート➁!G122),0))</f>
        <v/>
      </c>
      <c r="AD131" s="196" t="str">
        <f ca="1">IF(VLOOKUP(A131,【研】入力シート➁!$A:$R,COLUMN(【研】入力シート➁!R122),0)=0,"",VLOOKUP(A131,【研】入力シート➁!$A:$R,COLUMN(【研】入力シート➁!R122),0))</f>
        <v/>
      </c>
      <c r="AE131" s="196"/>
      <c r="AF131" s="196"/>
      <c r="AG131" s="196"/>
      <c r="AH131" s="196"/>
      <c r="AI131" s="196"/>
      <c r="AJ131" s="196"/>
      <c r="AK131" s="196"/>
      <c r="AL131" s="196"/>
    </row>
    <row r="132" spans="1:38" ht="44.15" customHeight="1">
      <c r="A132" s="17">
        <f t="shared" ca="1" si="4"/>
        <v>9</v>
      </c>
      <c r="B132" s="197" t="str">
        <f ca="1">IF(AND(VLOOKUP(A132,【研】入力シート➁!$A:$B,COLUMN(【研】入力シート➁!$B$5),0)=0,AD132=""),"",IF(AND(VLOOKUP(A132,【研】入力シート➁!$A:$B,COLUMN(【研】入力シート➁!$B$5),0)=0,AD132&lt;&gt;""),IFERROR(IF(AND(OFFSET(B24,-2,0,1,1)=$B$14,OFFSET(B24,-19,0,1,1)="　　　　　　　〃"),OFFSET(B24,-20,0,1,1),IF(AND(OFFSET(B24,-2,0,1,1)=$B$14,OFFSET(B24,-19,0,1,1)&lt;&gt;"　　　　　　　〃"),OFFSET(B24,-19,0,1,1),"　　　　　　　〃")),"　　　　　　　〃"),(VLOOKUP(A132,【研】入力シート➁!$A:$B,COLUMN(【研】入力シート➁!$B$5),0))))</f>
        <v/>
      </c>
      <c r="C132" s="198"/>
      <c r="D132" s="198"/>
      <c r="E132" s="198"/>
      <c r="F132" s="198"/>
      <c r="G132" s="198"/>
      <c r="H132" s="198"/>
      <c r="I132" s="198"/>
      <c r="J132" s="199"/>
      <c r="K132" s="35" t="str">
        <f ca="1">IF(M132="","",IFERROR(VLOOKUP($A132,【研】入力シート➁!$A:$R,COLUMN(【研】入力シート➁!$C$7),0),""))</f>
        <v/>
      </c>
      <c r="L132" s="36" t="str">
        <f ca="1">IF(OR(N132="",VLOOKUP(A132,【研】入力シート➁!$A:$R,COLUMN(【研】入力シート➁!D123),0)=0),"",VLOOKUP(A132,【研】入力シート➁!$A:$R,COLUMN(【研】入力シート➁!D123),0))</f>
        <v/>
      </c>
      <c r="M132" s="37" t="str">
        <f ca="1">IF(L132="","",VLOOKUP($A132,【研】入力シート➁!$A:$R,COLUMN(【研】入力シート➁!$E$7),0))</f>
        <v/>
      </c>
      <c r="N132" s="200" t="str">
        <f ca="1">IF(VLOOKUP($A132,【研】入力シート➁!$A:$R,COLUMN(【研】入力シート➁!F123),0)=0,"",IF(VLOOKUP($A132,【研】入力シート➁!$A:$R,COLUMN(【研】入力シート➁!F123),0)&lt;0,"("&amp;-VLOOKUP($A132,【研】入力シート➁!$A:$R,COLUMN(【研】入力シート➁!F123),0)&amp;VLOOKUP($A132,【研】入力シート➁!$A:$R,COLUMN(【研】入力シート➁!G123),0)&amp;")",VLOOKUP($A132,【研】入力シート➁!$A:$R,COLUMN(【研】入力シート➁!F123),0)))</f>
        <v/>
      </c>
      <c r="O132" s="201"/>
      <c r="P132" s="201"/>
      <c r="Q132" s="41" t="str">
        <f ca="1">IF(OR(N132="",COUNT(N132)=0),"",VLOOKUP($A132,【研】入力シート➁!$A:$R,COLUMN(【研】入力シート➁!G123),0))</f>
        <v/>
      </c>
      <c r="R132" s="200" t="str">
        <f ca="1">IF(VLOOKUP($A132,【研】入力シート➁!$A:$R,COLUMN(【研】入力シート➁!H123),0)=0,"",IF(VLOOKUP($A132,【研】入力シート➁!$A:$R,COLUMN(【研】入力シート➁!H123),0)&lt;0,"("&amp;-VLOOKUP($A132,【研】入力シート➁!$A:$R,COLUMN(【研】入力シート➁!H123),0)&amp;VLOOKUP($A132,【研】入力シート➁!$A:$R,COLUMN(【研】入力シート➁!I123),0)&amp;")",VLOOKUP($A132,【研】入力シート➁!$A:$R,COLUMN(【研】入力シート➁!H123),0)))</f>
        <v/>
      </c>
      <c r="S132" s="201"/>
      <c r="T132" s="201"/>
      <c r="U132" s="41" t="str">
        <f ca="1">IF(OR(R132="",COUNT(R132)=0),"",VLOOKUP($A132,【研】入力シート➁!$A:$R,COLUMN(【研】入力シート➁!G123),0))</f>
        <v/>
      </c>
      <c r="V132" s="200" t="str">
        <f ca="1">IF(VLOOKUP($A132,【研】入力シート➁!$A:$R,COLUMN(【研】入力シート➁!J123),0)=0,"",IF(VLOOKUP($A132,【研】入力シート➁!$A:$R,COLUMN(【研】入力シート➁!J123),0)&lt;0,"("&amp;-VLOOKUP($A132,【研】入力シート➁!$A:$R,COLUMN(【研】入力シート➁!J123),0)&amp;VLOOKUP($A132,【研】入力シート➁!$A:$R,COLUMN(【研】入力シート➁!K123),0)&amp;")",VLOOKUP($A132,【研】入力シート➁!$A:$R,COLUMN(【研】入力シート➁!J123),0)))</f>
        <v/>
      </c>
      <c r="W132" s="201"/>
      <c r="X132" s="201"/>
      <c r="Y132" s="41" t="str">
        <f ca="1">IF(OR(V132="",COUNT(V132)=0),"",VLOOKUP($A132,【研】入力シート➁!$A:$R,COLUMN(【研】入力シート➁!G123),0))</f>
        <v/>
      </c>
      <c r="Z132" s="200" t="str">
        <f ca="1">IF(VLOOKUP($A132,【研】入力シート➁!$A:$R,COLUMN(【研】入力シート➁!L123),0)=0,"",IF(VLOOKUP($A132,【研】入力シート➁!$A:$R,COLUMN(【研】入力シート➁!L123),0)&lt;0,"("&amp;-VLOOKUP($A132,【研】入力シート➁!$A:$R,COLUMN(【研】入力シート➁!L123),0)&amp;VLOOKUP($A132,【研】入力シート➁!$A:$R,COLUMN(【研】入力シート➁!M123),0)&amp;")",VLOOKUP($A132,【研】入力シート➁!$A:$R,COLUMN(【研】入力シート➁!L123),0)))</f>
        <v/>
      </c>
      <c r="AA132" s="201"/>
      <c r="AB132" s="201"/>
      <c r="AC132" s="41" t="str">
        <f ca="1">IF(OR(Z132="",COUNT(Z132)=0),"",VLOOKUP($A132,【研】入力シート➁!$A:$R,COLUMN(【研】入力シート➁!G123),0))</f>
        <v/>
      </c>
      <c r="AD132" s="196" t="str">
        <f ca="1">IF(VLOOKUP(A132,【研】入力シート➁!$A:$R,COLUMN(【研】入力シート➁!R123),0)=0,"",VLOOKUP(A132,【研】入力シート➁!$A:$R,COLUMN(【研】入力シート➁!R123),0))</f>
        <v/>
      </c>
      <c r="AE132" s="196"/>
      <c r="AF132" s="196"/>
      <c r="AG132" s="196"/>
      <c r="AH132" s="196"/>
      <c r="AI132" s="196"/>
      <c r="AJ132" s="196"/>
      <c r="AK132" s="196"/>
      <c r="AL132" s="196"/>
    </row>
    <row r="133" spans="1:38" ht="18.75" customHeight="1">
      <c r="B133" s="202" t="s">
        <v>95</v>
      </c>
      <c r="C133" s="202"/>
      <c r="D133" s="17" t="s">
        <v>96</v>
      </c>
    </row>
    <row r="134" spans="1:38" ht="18.75" customHeight="1">
      <c r="D134" s="17" t="s">
        <v>97</v>
      </c>
    </row>
    <row r="135" spans="1:38" ht="18.75" customHeight="1">
      <c r="D135" s="17" t="s">
        <v>98</v>
      </c>
    </row>
    <row r="136" spans="1:38" ht="18.75" customHeight="1">
      <c r="D136" s="17" t="s">
        <v>99</v>
      </c>
    </row>
  </sheetData>
  <sheetProtection algorithmName="SHA-512" hashValue="s1y4+aXsVoYNeyxAM6SBxmTNPDlmX6qnEJAo9aGxpo8A4rV4QXi9F3DkqSPrTSwkrqX+/tLVdxpZzzZ+IfhDNg==" saltValue="GSSqY5UajkfKCc7VsUefjg==" spinCount="100000" sheet="1" objects="1" scenarios="1"/>
  <mergeCells count="380">
    <mergeCell ref="AC117:AK117"/>
    <mergeCell ref="Y65:AB66"/>
    <mergeCell ref="AC65:AK66"/>
    <mergeCell ref="Y92:AB93"/>
    <mergeCell ref="AC92:AK93"/>
    <mergeCell ref="Y119:AB120"/>
    <mergeCell ref="AC119:AK120"/>
    <mergeCell ref="R58:V58"/>
    <mergeCell ref="R59:S60"/>
    <mergeCell ref="T59:U60"/>
    <mergeCell ref="V59:V60"/>
    <mergeCell ref="R85:V85"/>
    <mergeCell ref="R86:S87"/>
    <mergeCell ref="T86:U87"/>
    <mergeCell ref="V86:V87"/>
    <mergeCell ref="R112:V112"/>
    <mergeCell ref="R113:S114"/>
    <mergeCell ref="T113:U114"/>
    <mergeCell ref="V113:V114"/>
    <mergeCell ref="AC35:AK35"/>
    <mergeCell ref="AC36:AK36"/>
    <mergeCell ref="Y38:AB39"/>
    <mergeCell ref="AC38:AK39"/>
    <mergeCell ref="H39:K39"/>
    <mergeCell ref="K41:M42"/>
    <mergeCell ref="N41:Q42"/>
    <mergeCell ref="R41:U42"/>
    <mergeCell ref="V41:Y42"/>
    <mergeCell ref="Z41:AC42"/>
    <mergeCell ref="B122:J123"/>
    <mergeCell ref="AD122:AL123"/>
    <mergeCell ref="AD132:AL132"/>
    <mergeCell ref="B133:C133"/>
    <mergeCell ref="B14:J15"/>
    <mergeCell ref="AD14:AL15"/>
    <mergeCell ref="B41:J42"/>
    <mergeCell ref="AD41:AL42"/>
    <mergeCell ref="B68:J69"/>
    <mergeCell ref="AD68:AL69"/>
    <mergeCell ref="B95:J96"/>
    <mergeCell ref="AD95:AL96"/>
    <mergeCell ref="K122:M123"/>
    <mergeCell ref="N122:Q123"/>
    <mergeCell ref="R122:U123"/>
    <mergeCell ref="V122:Y123"/>
    <mergeCell ref="Z122:AC123"/>
    <mergeCell ref="N132:P132"/>
    <mergeCell ref="R132:T132"/>
    <mergeCell ref="V132:X132"/>
    <mergeCell ref="T120:U120"/>
    <mergeCell ref="H120:K120"/>
    <mergeCell ref="Z132:AB132"/>
    <mergeCell ref="AD130:AL130"/>
    <mergeCell ref="B131:J131"/>
    <mergeCell ref="N131:P131"/>
    <mergeCell ref="R131:T131"/>
    <mergeCell ref="V131:X131"/>
    <mergeCell ref="Z131:AB131"/>
    <mergeCell ref="AD131:AL131"/>
    <mergeCell ref="B130:J130"/>
    <mergeCell ref="N130:P130"/>
    <mergeCell ref="R130:T130"/>
    <mergeCell ref="V130:X130"/>
    <mergeCell ref="Z130:AB130"/>
    <mergeCell ref="B132:J132"/>
    <mergeCell ref="AD128:AL128"/>
    <mergeCell ref="B129:J129"/>
    <mergeCell ref="N129:P129"/>
    <mergeCell ref="R129:T129"/>
    <mergeCell ref="V129:X129"/>
    <mergeCell ref="Z129:AB129"/>
    <mergeCell ref="AD129:AL129"/>
    <mergeCell ref="B128:J128"/>
    <mergeCell ref="N128:P128"/>
    <mergeCell ref="R128:T128"/>
    <mergeCell ref="V128:X128"/>
    <mergeCell ref="Z128:AB128"/>
    <mergeCell ref="AD126:AL126"/>
    <mergeCell ref="B127:J127"/>
    <mergeCell ref="N127:P127"/>
    <mergeCell ref="R127:T127"/>
    <mergeCell ref="V127:X127"/>
    <mergeCell ref="Z127:AB127"/>
    <mergeCell ref="AD127:AL127"/>
    <mergeCell ref="B126:J126"/>
    <mergeCell ref="N126:P126"/>
    <mergeCell ref="R126:T126"/>
    <mergeCell ref="V126:X126"/>
    <mergeCell ref="Z126:AB126"/>
    <mergeCell ref="AD124:AL124"/>
    <mergeCell ref="B125:J125"/>
    <mergeCell ref="N125:P125"/>
    <mergeCell ref="R125:T125"/>
    <mergeCell ref="V125:X125"/>
    <mergeCell ref="Z125:AB125"/>
    <mergeCell ref="AD125:AL125"/>
    <mergeCell ref="B124:J124"/>
    <mergeCell ref="N124:P124"/>
    <mergeCell ref="R124:T124"/>
    <mergeCell ref="V124:X124"/>
    <mergeCell ref="Z124:AB124"/>
    <mergeCell ref="AD105:AL105"/>
    <mergeCell ref="B106:C106"/>
    <mergeCell ref="AE114:AK114"/>
    <mergeCell ref="C115:L115"/>
    <mergeCell ref="B105:J105"/>
    <mergeCell ref="N105:P105"/>
    <mergeCell ref="R105:T105"/>
    <mergeCell ref="V105:X105"/>
    <mergeCell ref="Z105:AB105"/>
    <mergeCell ref="AC113:AK113"/>
    <mergeCell ref="Y116:AB117"/>
    <mergeCell ref="AC116:AK116"/>
    <mergeCell ref="AD103:AL103"/>
    <mergeCell ref="B104:J104"/>
    <mergeCell ref="N104:P104"/>
    <mergeCell ref="R104:T104"/>
    <mergeCell ref="V104:X104"/>
    <mergeCell ref="Z104:AB104"/>
    <mergeCell ref="AD104:AL104"/>
    <mergeCell ref="B103:J103"/>
    <mergeCell ref="N103:P103"/>
    <mergeCell ref="R103:T103"/>
    <mergeCell ref="V103:X103"/>
    <mergeCell ref="Z103:AB103"/>
    <mergeCell ref="AD101:AL101"/>
    <mergeCell ref="B102:J102"/>
    <mergeCell ref="N102:P102"/>
    <mergeCell ref="R102:T102"/>
    <mergeCell ref="V102:X102"/>
    <mergeCell ref="Z102:AB102"/>
    <mergeCell ref="AD102:AL102"/>
    <mergeCell ref="B101:J101"/>
    <mergeCell ref="N101:P101"/>
    <mergeCell ref="R101:T101"/>
    <mergeCell ref="V101:X101"/>
    <mergeCell ref="Z101:AB101"/>
    <mergeCell ref="AD99:AL99"/>
    <mergeCell ref="B100:J100"/>
    <mergeCell ref="N100:P100"/>
    <mergeCell ref="R100:T100"/>
    <mergeCell ref="V100:X100"/>
    <mergeCell ref="Z100:AB100"/>
    <mergeCell ref="AD100:AL100"/>
    <mergeCell ref="B99:J99"/>
    <mergeCell ref="N99:P99"/>
    <mergeCell ref="R99:T99"/>
    <mergeCell ref="V99:X99"/>
    <mergeCell ref="Z99:AB99"/>
    <mergeCell ref="AD97:AL97"/>
    <mergeCell ref="B98:J98"/>
    <mergeCell ref="N98:P98"/>
    <mergeCell ref="R98:T98"/>
    <mergeCell ref="V98:X98"/>
    <mergeCell ref="Z98:AB98"/>
    <mergeCell ref="AD98:AL98"/>
    <mergeCell ref="B97:J97"/>
    <mergeCell ref="N97:P97"/>
    <mergeCell ref="R97:T97"/>
    <mergeCell ref="V97:X97"/>
    <mergeCell ref="Z97:AB97"/>
    <mergeCell ref="T93:U93"/>
    <mergeCell ref="K95:M96"/>
    <mergeCell ref="N95:Q96"/>
    <mergeCell ref="R95:U96"/>
    <mergeCell ref="V95:Y96"/>
    <mergeCell ref="Z95:AC96"/>
    <mergeCell ref="H93:K93"/>
    <mergeCell ref="AD78:AL78"/>
    <mergeCell ref="B79:C79"/>
    <mergeCell ref="AE87:AK87"/>
    <mergeCell ref="C88:L88"/>
    <mergeCell ref="B78:J78"/>
    <mergeCell ref="N78:P78"/>
    <mergeCell ref="R78:T78"/>
    <mergeCell ref="V78:X78"/>
    <mergeCell ref="Z78:AB78"/>
    <mergeCell ref="AC86:AK86"/>
    <mergeCell ref="Y89:AB90"/>
    <mergeCell ref="AC89:AK89"/>
    <mergeCell ref="AC90:AK90"/>
    <mergeCell ref="AD76:AL76"/>
    <mergeCell ref="B77:J77"/>
    <mergeCell ref="N77:P77"/>
    <mergeCell ref="R77:T77"/>
    <mergeCell ref="V77:X77"/>
    <mergeCell ref="Z77:AB77"/>
    <mergeCell ref="AD77:AL77"/>
    <mergeCell ref="B76:J76"/>
    <mergeCell ref="N76:P76"/>
    <mergeCell ref="R76:T76"/>
    <mergeCell ref="V76:X76"/>
    <mergeCell ref="Z76:AB76"/>
    <mergeCell ref="AD74:AL74"/>
    <mergeCell ref="B75:J75"/>
    <mergeCell ref="N75:P75"/>
    <mergeCell ref="R75:T75"/>
    <mergeCell ref="V75:X75"/>
    <mergeCell ref="Z75:AB75"/>
    <mergeCell ref="AD75:AL75"/>
    <mergeCell ref="B74:J74"/>
    <mergeCell ref="N74:P74"/>
    <mergeCell ref="R74:T74"/>
    <mergeCell ref="V74:X74"/>
    <mergeCell ref="Z74:AB74"/>
    <mergeCell ref="AD72:AL72"/>
    <mergeCell ref="B73:J73"/>
    <mergeCell ref="N73:P73"/>
    <mergeCell ref="R73:T73"/>
    <mergeCell ref="V73:X73"/>
    <mergeCell ref="Z73:AB73"/>
    <mergeCell ref="AD73:AL73"/>
    <mergeCell ref="B72:J72"/>
    <mergeCell ref="N72:P72"/>
    <mergeCell ref="R72:T72"/>
    <mergeCell ref="V72:X72"/>
    <mergeCell ref="Z72:AB72"/>
    <mergeCell ref="AD70:AL70"/>
    <mergeCell ref="B71:J71"/>
    <mergeCell ref="N71:P71"/>
    <mergeCell ref="R71:T71"/>
    <mergeCell ref="V71:X71"/>
    <mergeCell ref="Z71:AB71"/>
    <mergeCell ref="AD71:AL71"/>
    <mergeCell ref="B70:J70"/>
    <mergeCell ref="N70:P70"/>
    <mergeCell ref="R70:T70"/>
    <mergeCell ref="V70:X70"/>
    <mergeCell ref="Z70:AB70"/>
    <mergeCell ref="T66:U66"/>
    <mergeCell ref="K68:M69"/>
    <mergeCell ref="N68:Q69"/>
    <mergeCell ref="R68:U69"/>
    <mergeCell ref="V68:Y69"/>
    <mergeCell ref="Z68:AC69"/>
    <mergeCell ref="H66:K66"/>
    <mergeCell ref="AD51:AL51"/>
    <mergeCell ref="B52:C52"/>
    <mergeCell ref="AE60:AK60"/>
    <mergeCell ref="C61:L61"/>
    <mergeCell ref="B51:J51"/>
    <mergeCell ref="N51:P51"/>
    <mergeCell ref="R51:T51"/>
    <mergeCell ref="V51:X51"/>
    <mergeCell ref="Z51:AB51"/>
    <mergeCell ref="AC59:AK59"/>
    <mergeCell ref="Y62:AB63"/>
    <mergeCell ref="AC62:AK62"/>
    <mergeCell ref="AC63:AK63"/>
    <mergeCell ref="AD49:AL49"/>
    <mergeCell ref="B50:J50"/>
    <mergeCell ref="N50:P50"/>
    <mergeCell ref="R50:T50"/>
    <mergeCell ref="V50:X50"/>
    <mergeCell ref="Z50:AB50"/>
    <mergeCell ref="AD50:AL50"/>
    <mergeCell ref="B49:J49"/>
    <mergeCell ref="N49:P49"/>
    <mergeCell ref="R49:T49"/>
    <mergeCell ref="V49:X49"/>
    <mergeCell ref="Z49:AB49"/>
    <mergeCell ref="AD47:AL47"/>
    <mergeCell ref="B48:J48"/>
    <mergeCell ref="N48:P48"/>
    <mergeCell ref="R48:T48"/>
    <mergeCell ref="V48:X48"/>
    <mergeCell ref="Z48:AB48"/>
    <mergeCell ref="AD48:AL48"/>
    <mergeCell ref="B47:J47"/>
    <mergeCell ref="N47:P47"/>
    <mergeCell ref="R47:T47"/>
    <mergeCell ref="V47:X47"/>
    <mergeCell ref="Z47:AB47"/>
    <mergeCell ref="AD45:AL45"/>
    <mergeCell ref="B46:J46"/>
    <mergeCell ref="N46:P46"/>
    <mergeCell ref="R46:T46"/>
    <mergeCell ref="V46:X46"/>
    <mergeCell ref="Z46:AB46"/>
    <mergeCell ref="AD46:AL46"/>
    <mergeCell ref="B45:J45"/>
    <mergeCell ref="N45:P45"/>
    <mergeCell ref="R45:T45"/>
    <mergeCell ref="V45:X45"/>
    <mergeCell ref="Z45:AB45"/>
    <mergeCell ref="AD43:AL43"/>
    <mergeCell ref="B44:J44"/>
    <mergeCell ref="N44:P44"/>
    <mergeCell ref="R44:T44"/>
    <mergeCell ref="V44:X44"/>
    <mergeCell ref="Z44:AB44"/>
    <mergeCell ref="AD44:AL44"/>
    <mergeCell ref="B43:J43"/>
    <mergeCell ref="N43:P43"/>
    <mergeCell ref="R43:T43"/>
    <mergeCell ref="V43:X43"/>
    <mergeCell ref="Z43:AB43"/>
    <mergeCell ref="T39:U39"/>
    <mergeCell ref="AD24:AL24"/>
    <mergeCell ref="B25:C25"/>
    <mergeCell ref="AE33:AK33"/>
    <mergeCell ref="C34:L34"/>
    <mergeCell ref="B24:J24"/>
    <mergeCell ref="N24:P24"/>
    <mergeCell ref="R24:T24"/>
    <mergeCell ref="V24:X24"/>
    <mergeCell ref="Z24:AB24"/>
    <mergeCell ref="AC32:AK32"/>
    <mergeCell ref="R31:V31"/>
    <mergeCell ref="R32:S33"/>
    <mergeCell ref="T32:U33"/>
    <mergeCell ref="V32:V33"/>
    <mergeCell ref="Y35:AB36"/>
    <mergeCell ref="AD22:AL22"/>
    <mergeCell ref="B23:J23"/>
    <mergeCell ref="N23:P23"/>
    <mergeCell ref="R23:T23"/>
    <mergeCell ref="V23:X23"/>
    <mergeCell ref="Z23:AB23"/>
    <mergeCell ref="AD23:AL23"/>
    <mergeCell ref="B22:J22"/>
    <mergeCell ref="N22:P22"/>
    <mergeCell ref="R22:T22"/>
    <mergeCell ref="V22:X22"/>
    <mergeCell ref="Z22:AB22"/>
    <mergeCell ref="AD20:AL20"/>
    <mergeCell ref="B21:J21"/>
    <mergeCell ref="N21:P21"/>
    <mergeCell ref="R21:T21"/>
    <mergeCell ref="V21:X21"/>
    <mergeCell ref="Z21:AB21"/>
    <mergeCell ref="AD21:AL21"/>
    <mergeCell ref="B20:J20"/>
    <mergeCell ref="N20:P20"/>
    <mergeCell ref="R20:T20"/>
    <mergeCell ref="V20:X20"/>
    <mergeCell ref="Z20:AB20"/>
    <mergeCell ref="AD18:AL18"/>
    <mergeCell ref="B19:J19"/>
    <mergeCell ref="N19:P19"/>
    <mergeCell ref="R19:T19"/>
    <mergeCell ref="V19:X19"/>
    <mergeCell ref="Z19:AB19"/>
    <mergeCell ref="AD19:AL19"/>
    <mergeCell ref="B18:J18"/>
    <mergeCell ref="N18:P18"/>
    <mergeCell ref="R18:T18"/>
    <mergeCell ref="V18:X18"/>
    <mergeCell ref="Z18:AB18"/>
    <mergeCell ref="AD16:AL16"/>
    <mergeCell ref="B17:J17"/>
    <mergeCell ref="N17:P17"/>
    <mergeCell ref="R17:T17"/>
    <mergeCell ref="V17:X17"/>
    <mergeCell ref="Z17:AB17"/>
    <mergeCell ref="AD17:AL17"/>
    <mergeCell ref="B16:J16"/>
    <mergeCell ref="N16:P16"/>
    <mergeCell ref="R16:T16"/>
    <mergeCell ref="V16:X16"/>
    <mergeCell ref="Z16:AB16"/>
    <mergeCell ref="K14:M15"/>
    <mergeCell ref="N14:Q15"/>
    <mergeCell ref="R14:U15"/>
    <mergeCell ref="V14:Y15"/>
    <mergeCell ref="Z14:AC15"/>
    <mergeCell ref="AE6:AK6"/>
    <mergeCell ref="C7:L7"/>
    <mergeCell ref="T12:U12"/>
    <mergeCell ref="AC5:AK5"/>
    <mergeCell ref="R4:V4"/>
    <mergeCell ref="R5:S6"/>
    <mergeCell ref="T5:U6"/>
    <mergeCell ref="V5:V6"/>
    <mergeCell ref="H12:K12"/>
    <mergeCell ref="Y8:AB9"/>
    <mergeCell ref="Y11:AB12"/>
    <mergeCell ref="AC8:AK8"/>
    <mergeCell ref="AC9:AK9"/>
    <mergeCell ref="AC11:AK12"/>
  </mergeCells>
  <phoneticPr fontId="27"/>
  <conditionalFormatting sqref="N16:P24">
    <cfRule type="expression" dxfId="24" priority="29">
      <formula>MOD($N16,1)=0</formula>
    </cfRule>
  </conditionalFormatting>
  <conditionalFormatting sqref="N43:P51">
    <cfRule type="expression" dxfId="23" priority="25">
      <formula>MOD($N43,1)=0</formula>
    </cfRule>
  </conditionalFormatting>
  <conditionalFormatting sqref="N70:P78">
    <cfRule type="expression" dxfId="22" priority="21">
      <formula>MOD($N70,1)=0</formula>
    </cfRule>
  </conditionalFormatting>
  <conditionalFormatting sqref="N97:P105">
    <cfRule type="expression" dxfId="21" priority="17">
      <formula>MOD($N97,1)=0</formula>
    </cfRule>
  </conditionalFormatting>
  <conditionalFormatting sqref="N124:P132">
    <cfRule type="expression" dxfId="20" priority="13">
      <formula>MOD($N124,1)=0</formula>
    </cfRule>
  </conditionalFormatting>
  <conditionalFormatting sqref="R16:T24">
    <cfRule type="expression" dxfId="19" priority="28">
      <formula>MOD($R16,1)=0</formula>
    </cfRule>
  </conditionalFormatting>
  <conditionalFormatting sqref="R43:T51">
    <cfRule type="expression" dxfId="18" priority="24">
      <formula>MOD($R43,1)=0</formula>
    </cfRule>
  </conditionalFormatting>
  <conditionalFormatting sqref="R70:T78">
    <cfRule type="expression" dxfId="17" priority="20">
      <formula>MOD($R70,1)=0</formula>
    </cfRule>
  </conditionalFormatting>
  <conditionalFormatting sqref="R97:T105">
    <cfRule type="expression" dxfId="16" priority="16">
      <formula>MOD($R97,1)=0</formula>
    </cfRule>
  </conditionalFormatting>
  <conditionalFormatting sqref="R124:T132">
    <cfRule type="expression" dxfId="15" priority="12">
      <formula>MOD($R124,1)=0</formula>
    </cfRule>
  </conditionalFormatting>
  <conditionalFormatting sqref="V16:X24">
    <cfRule type="expression" dxfId="14" priority="27">
      <formula>MOD($V16,1)=0</formula>
    </cfRule>
  </conditionalFormatting>
  <conditionalFormatting sqref="V43:X51">
    <cfRule type="expression" dxfId="13" priority="23">
      <formula>MOD($V43,1)=0</formula>
    </cfRule>
  </conditionalFormatting>
  <conditionalFormatting sqref="V70:X78">
    <cfRule type="expression" dxfId="12" priority="19">
      <formula>MOD($V70,1)=0</formula>
    </cfRule>
  </conditionalFormatting>
  <conditionalFormatting sqref="V97:X105">
    <cfRule type="expression" dxfId="11" priority="15">
      <formula>MOD($V97,1)=0</formula>
    </cfRule>
  </conditionalFormatting>
  <conditionalFormatting sqref="V124:X132">
    <cfRule type="expression" dxfId="10" priority="11">
      <formula>MOD($V124,1)=0</formula>
    </cfRule>
  </conditionalFormatting>
  <conditionalFormatting sqref="Z16:AB24">
    <cfRule type="expression" dxfId="9" priority="26">
      <formula>MOD($Z16,1)=0</formula>
    </cfRule>
  </conditionalFormatting>
  <conditionalFormatting sqref="Z43:AB51">
    <cfRule type="expression" dxfId="8" priority="22">
      <formula>MOD($Z43,1)=0</formula>
    </cfRule>
  </conditionalFormatting>
  <conditionalFormatting sqref="Z70:AB78">
    <cfRule type="expression" dxfId="7" priority="18">
      <formula>MOD($Z70,1)=0</formula>
    </cfRule>
  </conditionalFormatting>
  <conditionalFormatting sqref="Z97:AB105">
    <cfRule type="expression" dxfId="6" priority="14">
      <formula>MOD($Z97,1)=0</formula>
    </cfRule>
  </conditionalFormatting>
  <conditionalFormatting sqref="Z124:AB132">
    <cfRule type="expression" dxfId="5" priority="10">
      <formula>MOD($Z124,1)=0</formula>
    </cfRule>
  </conditionalFormatting>
  <conditionalFormatting sqref="AC5">
    <cfRule type="expression" dxfId="4" priority="5">
      <formula>$AN$2="非表示"</formula>
    </cfRule>
  </conditionalFormatting>
  <conditionalFormatting sqref="AC32">
    <cfRule type="expression" dxfId="3" priority="4">
      <formula>$AN$2="非表示"</formula>
    </cfRule>
  </conditionalFormatting>
  <conditionalFormatting sqref="AC59">
    <cfRule type="expression" dxfId="2" priority="3">
      <formula>$AN$2="非表示"</formula>
    </cfRule>
  </conditionalFormatting>
  <conditionalFormatting sqref="AC86">
    <cfRule type="expression" dxfId="1" priority="2">
      <formula>$AN$2="非表示"</formula>
    </cfRule>
  </conditionalFormatting>
  <conditionalFormatting sqref="AC113">
    <cfRule type="expression" dxfId="0" priority="1">
      <formula>$AN$2="非表示"</formula>
    </cfRule>
  </conditionalFormatting>
  <printOptions horizontalCentered="1" verticalCentered="1"/>
  <pageMargins left="0.31496062992126" right="0.31496062992126" top="0.74803149606299202" bottom="0.74803149606299202" header="0.31496062992126" footer="0.31496062992126"/>
  <pageSetup paperSize="9" scale="65" orientation="landscape" r:id="rId1"/>
  <rowBreaks count="4" manualBreakCount="4">
    <brk id="28" max="58" man="1"/>
    <brk id="55" max="54" man="1"/>
    <brk id="82" min="1" max="54" man="1"/>
    <brk id="109" min="1" max="5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【非表示シート】!$H$15</xm:f>
          </x14:formula1>
          <xm:sqref>O10:V10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2" sqref="H2:H4"/>
    </sheetView>
  </sheetViews>
  <sheetFormatPr defaultColWidth="9" defaultRowHeight="13"/>
  <cols>
    <col min="1" max="2" width="13.83203125" style="16" customWidth="1"/>
    <col min="3" max="3" width="9" style="16"/>
    <col min="4" max="4" width="13.83203125" style="16" customWidth="1"/>
    <col min="5" max="6" width="9" style="16"/>
    <col min="7" max="7" width="9.5" style="16" customWidth="1"/>
    <col min="8" max="8" width="19.25" style="16" customWidth="1"/>
    <col min="9" max="9" width="9" style="16"/>
    <col min="10" max="10" width="17.75" style="16" customWidth="1"/>
    <col min="11" max="16384" width="9" style="16"/>
  </cols>
  <sheetData>
    <row r="1" spans="1:8">
      <c r="A1" s="16" t="s">
        <v>100</v>
      </c>
      <c r="B1" s="16" t="s">
        <v>16</v>
      </c>
      <c r="D1" s="16" t="s">
        <v>38</v>
      </c>
      <c r="G1" s="16" t="s">
        <v>101</v>
      </c>
      <c r="H1" s="16" t="s">
        <v>16</v>
      </c>
    </row>
    <row r="2" spans="1:8">
      <c r="B2" s="16" t="s">
        <v>80</v>
      </c>
    </row>
    <row r="3" spans="1:8">
      <c r="B3" s="16" t="s">
        <v>17</v>
      </c>
    </row>
    <row r="4" spans="1:8">
      <c r="B4" s="16" t="s">
        <v>68</v>
      </c>
    </row>
    <row r="5" spans="1:8">
      <c r="B5" s="16" t="s">
        <v>88</v>
      </c>
    </row>
  </sheetData>
  <phoneticPr fontId="27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altText="" r:id="rId5">
            <anchor moveWithCells="1">
              <from>
                <xdr:col>7</xdr:col>
                <xdr:colOff>19050</xdr:colOff>
                <xdr:row>7</xdr:row>
                <xdr:rowOff>31750</xdr:rowOff>
              </from>
              <to>
                <xdr:col>7</xdr:col>
                <xdr:colOff>1447800</xdr:colOff>
                <xdr:row>9</xdr:row>
                <xdr:rowOff>152400</xdr:rowOff>
              </to>
            </anchor>
          </objectPr>
        </oleObject>
      </mc:Choice>
      <mc:Fallback>
        <oleObject progId="Word.Document.12" shapeId="1028" r:id="rId4"/>
      </mc:Fallback>
    </mc:AlternateContent>
    <mc:AlternateContent xmlns:mc="http://schemas.openxmlformats.org/markup-compatibility/2006">
      <mc:Choice Requires="x14">
        <oleObject progId="Word.Document.12" shapeId="1029" r:id="rId6">
          <objectPr defaultSize="0" altText="" r:id="rId7">
            <anchor moveWithCells="1">
              <from>
                <xdr:col>7</xdr:col>
                <xdr:colOff>19050</xdr:colOff>
                <xdr:row>4</xdr:row>
                <xdr:rowOff>31750</xdr:rowOff>
              </from>
              <to>
                <xdr:col>7</xdr:col>
                <xdr:colOff>1447800</xdr:colOff>
                <xdr:row>6</xdr:row>
                <xdr:rowOff>152400</xdr:rowOff>
              </to>
            </anchor>
          </objectPr>
        </oleObject>
      </mc:Choice>
      <mc:Fallback>
        <oleObject progId="Word.Document.12" shapeId="1029" r:id="rId6"/>
      </mc:Fallback>
    </mc:AlternateContent>
    <mc:AlternateContent xmlns:mc="http://schemas.openxmlformats.org/markup-compatibility/2006">
      <mc:Choice Requires="x14">
        <oleObject progId="Word.Document.12" shapeId="1030" r:id="rId8">
          <objectPr defaultSize="0" altText="" r:id="rId9">
            <anchor moveWithCells="1">
              <from>
                <xdr:col>7</xdr:col>
                <xdr:colOff>19050</xdr:colOff>
                <xdr:row>10</xdr:row>
                <xdr:rowOff>38100</xdr:rowOff>
              </from>
              <to>
                <xdr:col>7</xdr:col>
                <xdr:colOff>1447800</xdr:colOff>
                <xdr:row>12</xdr:row>
                <xdr:rowOff>165100</xdr:rowOff>
              </to>
            </anchor>
          </objectPr>
        </oleObject>
      </mc:Choice>
      <mc:Fallback>
        <oleObject progId="Word.Document.12" shapeId="1030" r:id="rId8"/>
      </mc:Fallback>
    </mc:AlternateContent>
    <mc:AlternateContent xmlns:mc="http://schemas.openxmlformats.org/markup-compatibility/2006">
      <mc:Choice Requires="x14">
        <oleObject progId="Word.Document.12" shapeId="1027" r:id="rId10">
          <objectPr defaultSize="0" altText="" r:id="rId11">
            <anchor moveWithCells="1">
              <from>
                <xdr:col>7</xdr:col>
                <xdr:colOff>19050</xdr:colOff>
                <xdr:row>1</xdr:row>
                <xdr:rowOff>31750</xdr:rowOff>
              </from>
              <to>
                <xdr:col>7</xdr:col>
                <xdr:colOff>1447800</xdr:colOff>
                <xdr:row>3</xdr:row>
                <xdr:rowOff>146050</xdr:rowOff>
              </to>
            </anchor>
          </objectPr>
        </oleObject>
      </mc:Choice>
      <mc:Fallback>
        <oleObject progId="Word.Document.12" shapeId="1027" r:id="rId10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O191"/>
  <sheetViews>
    <sheetView topLeftCell="C67" workbookViewId="0">
      <selection activeCell="D73" sqref="D73"/>
    </sheetView>
  </sheetViews>
  <sheetFormatPr defaultColWidth="9" defaultRowHeight="12.5"/>
  <cols>
    <col min="1" max="2" width="8.75" style="2" hidden="1" customWidth="1"/>
    <col min="3" max="3" width="10.25" style="2" customWidth="1"/>
    <col min="4" max="4" width="49.25" style="2" customWidth="1"/>
    <col min="5" max="5" width="6.25" style="3" customWidth="1"/>
    <col min="6" max="6" width="49.25" style="3" customWidth="1"/>
    <col min="7" max="7" width="45.33203125" style="2" customWidth="1"/>
    <col min="8" max="8" width="14.75" style="2" customWidth="1"/>
    <col min="9" max="13" width="14.75" style="3" customWidth="1"/>
    <col min="14" max="14" width="13.58203125" style="3" customWidth="1"/>
    <col min="15" max="15" width="14.75" style="3" customWidth="1"/>
    <col min="16" max="16" width="7.58203125" style="3" customWidth="1"/>
    <col min="17" max="17" width="8.75" style="3" customWidth="1"/>
    <col min="18" max="39" width="8.75" style="2" hidden="1" customWidth="1"/>
    <col min="40" max="16384" width="9" style="2"/>
  </cols>
  <sheetData>
    <row r="1" spans="1:41" ht="18">
      <c r="A1" s="4" t="s">
        <v>102</v>
      </c>
      <c r="B1" s="4" t="s">
        <v>103</v>
      </c>
      <c r="C1" s="4" t="s">
        <v>104</v>
      </c>
      <c r="D1" s="4" t="s">
        <v>105</v>
      </c>
      <c r="E1" s="5" t="s">
        <v>106</v>
      </c>
      <c r="F1" s="5" t="s">
        <v>107</v>
      </c>
      <c r="G1" s="4" t="s">
        <v>108</v>
      </c>
      <c r="H1" s="4" t="s">
        <v>109</v>
      </c>
      <c r="I1" s="5" t="s">
        <v>110</v>
      </c>
      <c r="J1" s="5" t="s">
        <v>111</v>
      </c>
      <c r="K1" s="5" t="s">
        <v>112</v>
      </c>
      <c r="L1" s="5" t="s">
        <v>113</v>
      </c>
      <c r="M1" s="5" t="s">
        <v>114</v>
      </c>
      <c r="N1" s="5" t="s">
        <v>115</v>
      </c>
      <c r="O1" s="5" t="s">
        <v>116</v>
      </c>
      <c r="P1" s="5" t="s">
        <v>117</v>
      </c>
      <c r="Q1" s="5" t="s">
        <v>118</v>
      </c>
      <c r="R1" s="4" t="s">
        <v>119</v>
      </c>
      <c r="S1" s="4" t="s">
        <v>120</v>
      </c>
      <c r="T1" s="4" t="s">
        <v>121</v>
      </c>
      <c r="U1" s="4" t="s">
        <v>122</v>
      </c>
      <c r="V1" s="4" t="s">
        <v>123</v>
      </c>
      <c r="W1" s="4" t="s">
        <v>124</v>
      </c>
      <c r="X1" s="4" t="s">
        <v>125</v>
      </c>
      <c r="Y1" s="4" t="s">
        <v>126</v>
      </c>
      <c r="Z1" s="4" t="s">
        <v>127</v>
      </c>
      <c r="AA1" s="4" t="s">
        <v>128</v>
      </c>
      <c r="AB1" s="4" t="s">
        <v>129</v>
      </c>
      <c r="AC1" s="4" t="s">
        <v>130</v>
      </c>
      <c r="AD1" s="4" t="s">
        <v>131</v>
      </c>
      <c r="AE1" s="4" t="s">
        <v>132</v>
      </c>
      <c r="AF1" s="4" t="s">
        <v>133</v>
      </c>
      <c r="AG1" s="4" t="s">
        <v>134</v>
      </c>
      <c r="AH1" s="4" t="s">
        <v>135</v>
      </c>
      <c r="AI1" s="4" t="s">
        <v>136</v>
      </c>
      <c r="AJ1" s="4" t="s">
        <v>137</v>
      </c>
      <c r="AK1" s="4" t="s">
        <v>138</v>
      </c>
      <c r="AL1" s="4" t="s">
        <v>139</v>
      </c>
      <c r="AM1" s="4" t="s">
        <v>140</v>
      </c>
      <c r="AN1" s="4"/>
      <c r="AO1" s="9" t="s">
        <v>47</v>
      </c>
    </row>
    <row r="2" spans="1:41" ht="18">
      <c r="A2" s="6"/>
      <c r="B2" s="4" t="s">
        <v>141</v>
      </c>
      <c r="C2" s="4" t="s">
        <v>142</v>
      </c>
      <c r="D2" s="4" t="s">
        <v>143</v>
      </c>
      <c r="E2" s="5">
        <f>IF(ISERROR(FIND(【管】入力シート➁!$B$3,D2)),"",ROW())</f>
        <v>2</v>
      </c>
      <c r="F2" s="5" t="str">
        <f t="shared" ref="F2:F33" si="0">INDEX(D:D,SMALL(E:E,ROW(D1)))</f>
        <v>MSコンチン錠10mg</v>
      </c>
      <c r="G2" s="4" t="s">
        <v>144</v>
      </c>
      <c r="H2" s="4" t="s">
        <v>145</v>
      </c>
      <c r="I2" s="5" t="s">
        <v>146</v>
      </c>
      <c r="J2" s="5" t="str">
        <f t="shared" ref="J2:J33" si="1">IFERROR(RIGHT(I2,LEN(I2)-FIND("%",I2)),IFERROR((RIGHT(I2,LEN(I2)-FIND("g",I2))),""))</f>
        <v/>
      </c>
      <c r="K2" s="5" t="s">
        <v>146</v>
      </c>
      <c r="L2" s="5" t="str">
        <f t="shared" ref="L2:L33" si="2">RIGHT(H2,LEN(H2)-FIND("1",H2))</f>
        <v>0mg1錠</v>
      </c>
      <c r="M2" s="5" t="str">
        <f t="shared" ref="M2:M33" si="3">IFERROR(RIGHT(L2,LEN(L2)-FIND("1",L2)),"")</f>
        <v>錠</v>
      </c>
      <c r="N2" s="5" t="str">
        <f t="shared" ref="N2:N33" si="4">IFERROR(RIGHT(M2,LEN(M2)-FIND("1",M2)),"")</f>
        <v/>
      </c>
      <c r="O2" s="5" t="s">
        <v>147</v>
      </c>
      <c r="P2" s="5" t="s">
        <v>146</v>
      </c>
      <c r="Q2" s="5" t="s">
        <v>147</v>
      </c>
      <c r="R2" s="4" t="s">
        <v>148</v>
      </c>
      <c r="S2" s="7">
        <v>246.4</v>
      </c>
      <c r="T2" s="7">
        <v>246.4</v>
      </c>
      <c r="U2" s="4" t="s">
        <v>149</v>
      </c>
      <c r="V2" s="4"/>
      <c r="W2" s="4"/>
      <c r="X2" s="4"/>
      <c r="Y2" s="4" t="s">
        <v>150</v>
      </c>
      <c r="Z2" s="8"/>
      <c r="AA2" s="8"/>
      <c r="AB2" s="4"/>
      <c r="AC2" s="4" t="s">
        <v>151</v>
      </c>
      <c r="AD2" s="4"/>
      <c r="AE2" s="4"/>
      <c r="AF2" s="4"/>
      <c r="AG2" s="4"/>
      <c r="AH2" s="4"/>
      <c r="AI2" s="4"/>
      <c r="AJ2" s="4" t="s">
        <v>152</v>
      </c>
      <c r="AK2" s="4" t="s">
        <v>153</v>
      </c>
      <c r="AL2" s="4" t="s">
        <v>154</v>
      </c>
      <c r="AM2" s="4" t="s">
        <v>155</v>
      </c>
      <c r="AN2" s="4"/>
      <c r="AO2" s="10" t="s">
        <v>147</v>
      </c>
    </row>
    <row r="3" spans="1:41" ht="18">
      <c r="A3" s="6"/>
      <c r="B3" s="4" t="s">
        <v>156</v>
      </c>
      <c r="C3" s="4" t="s">
        <v>142</v>
      </c>
      <c r="D3" s="4" t="s">
        <v>157</v>
      </c>
      <c r="E3" s="5">
        <f>IF(ISERROR(FIND(【管】入力シート➁!$B$3,D3)),"",ROW())</f>
        <v>3</v>
      </c>
      <c r="F3" s="5" t="str">
        <f t="shared" si="0"/>
        <v>MSコンチン錠30mg</v>
      </c>
      <c r="G3" s="4" t="s">
        <v>144</v>
      </c>
      <c r="H3" s="4" t="s">
        <v>158</v>
      </c>
      <c r="I3" s="5" t="s">
        <v>146</v>
      </c>
      <c r="J3" s="5" t="str">
        <f t="shared" si="1"/>
        <v/>
      </c>
      <c r="K3" s="5" t="s">
        <v>146</v>
      </c>
      <c r="L3" s="5" t="str">
        <f t="shared" si="2"/>
        <v>錠</v>
      </c>
      <c r="M3" s="5" t="str">
        <f t="shared" si="3"/>
        <v/>
      </c>
      <c r="N3" s="5" t="str">
        <f t="shared" si="4"/>
        <v/>
      </c>
      <c r="O3" s="5" t="s">
        <v>147</v>
      </c>
      <c r="P3" s="5" t="s">
        <v>146</v>
      </c>
      <c r="Q3" s="5" t="s">
        <v>147</v>
      </c>
      <c r="R3" s="4" t="s">
        <v>148</v>
      </c>
      <c r="S3" s="7">
        <v>1185</v>
      </c>
      <c r="T3" s="7">
        <v>1185</v>
      </c>
      <c r="U3" s="4" t="s">
        <v>149</v>
      </c>
      <c r="V3" s="4"/>
      <c r="W3" s="4"/>
      <c r="X3" s="4"/>
      <c r="Y3" s="4" t="s">
        <v>150</v>
      </c>
      <c r="Z3" s="8"/>
      <c r="AA3" s="8"/>
      <c r="AB3" s="4"/>
      <c r="AC3" s="4" t="s">
        <v>151</v>
      </c>
      <c r="AD3" s="4"/>
      <c r="AE3" s="4"/>
      <c r="AF3" s="4"/>
      <c r="AG3" s="4"/>
      <c r="AH3" s="4"/>
      <c r="AI3" s="4"/>
      <c r="AJ3" s="4" t="s">
        <v>159</v>
      </c>
      <c r="AK3" s="4" t="s">
        <v>160</v>
      </c>
      <c r="AL3" s="4" t="s">
        <v>154</v>
      </c>
      <c r="AM3" s="4" t="s">
        <v>161</v>
      </c>
      <c r="AN3" s="4"/>
      <c r="AO3" s="11" t="s">
        <v>162</v>
      </c>
    </row>
    <row r="4" spans="1:41" ht="18">
      <c r="A4" s="6"/>
      <c r="B4" s="4" t="s">
        <v>163</v>
      </c>
      <c r="C4" s="4" t="s">
        <v>142</v>
      </c>
      <c r="D4" s="4" t="s">
        <v>164</v>
      </c>
      <c r="E4" s="5">
        <f>IF(ISERROR(FIND(【管】入力シート➁!$B$3,D4)),"",ROW())</f>
        <v>4</v>
      </c>
      <c r="F4" s="5" t="str">
        <f t="shared" si="0"/>
        <v>MSコンチン錠60mg</v>
      </c>
      <c r="G4" s="4" t="s">
        <v>144</v>
      </c>
      <c r="H4" s="4" t="s">
        <v>165</v>
      </c>
      <c r="I4" s="5" t="s">
        <v>146</v>
      </c>
      <c r="J4" s="5" t="str">
        <f t="shared" si="1"/>
        <v/>
      </c>
      <c r="K4" s="5" t="s">
        <v>146</v>
      </c>
      <c r="L4" s="5" t="str">
        <f t="shared" si="2"/>
        <v>錠</v>
      </c>
      <c r="M4" s="5" t="str">
        <f t="shared" si="3"/>
        <v/>
      </c>
      <c r="N4" s="5" t="str">
        <f t="shared" si="4"/>
        <v/>
      </c>
      <c r="O4" s="5" t="s">
        <v>147</v>
      </c>
      <c r="P4" s="5" t="s">
        <v>146</v>
      </c>
      <c r="Q4" s="5" t="s">
        <v>147</v>
      </c>
      <c r="R4" s="4" t="s">
        <v>148</v>
      </c>
      <c r="S4" s="7">
        <v>198.1</v>
      </c>
      <c r="T4" s="7">
        <v>198.1</v>
      </c>
      <c r="U4" s="4" t="s">
        <v>149</v>
      </c>
      <c r="V4" s="4"/>
      <c r="W4" s="4"/>
      <c r="X4" s="4"/>
      <c r="Y4" s="4" t="s">
        <v>150</v>
      </c>
      <c r="Z4" s="8"/>
      <c r="AA4" s="8"/>
      <c r="AB4" s="4"/>
      <c r="AC4" s="4" t="s">
        <v>151</v>
      </c>
      <c r="AD4" s="4"/>
      <c r="AE4" s="4"/>
      <c r="AF4" s="4" t="s">
        <v>166</v>
      </c>
      <c r="AG4" s="4"/>
      <c r="AH4" s="4"/>
      <c r="AI4" s="4"/>
      <c r="AJ4" s="4" t="s">
        <v>167</v>
      </c>
      <c r="AK4" s="4" t="s">
        <v>168</v>
      </c>
      <c r="AL4" s="4" t="s">
        <v>154</v>
      </c>
      <c r="AM4" s="4" t="s">
        <v>169</v>
      </c>
      <c r="AN4" s="4"/>
      <c r="AO4" s="11" t="s">
        <v>170</v>
      </c>
    </row>
    <row r="5" spans="1:41" ht="18">
      <c r="A5" s="6"/>
      <c r="B5" s="4" t="s">
        <v>163</v>
      </c>
      <c r="C5" s="4" t="s">
        <v>142</v>
      </c>
      <c r="D5" s="4" t="s">
        <v>171</v>
      </c>
      <c r="E5" s="5">
        <f>IF(ISERROR(FIND(【管】入力シート➁!$B$3,D5)),"",ROW())</f>
        <v>5</v>
      </c>
      <c r="F5" s="5" t="str">
        <f t="shared" si="0"/>
        <v>MSツワイスロンカプセル10mg</v>
      </c>
      <c r="G5" s="4" t="s">
        <v>172</v>
      </c>
      <c r="H5" s="4" t="s">
        <v>173</v>
      </c>
      <c r="I5" s="5" t="s">
        <v>146</v>
      </c>
      <c r="J5" s="5" t="str">
        <f t="shared" si="1"/>
        <v/>
      </c>
      <c r="K5" s="5" t="s">
        <v>146</v>
      </c>
      <c r="L5" s="5" t="str">
        <f t="shared" si="2"/>
        <v>0mg1カプセル</v>
      </c>
      <c r="M5" s="5" t="str">
        <f t="shared" si="3"/>
        <v>カプセル</v>
      </c>
      <c r="N5" s="5" t="str">
        <f t="shared" si="4"/>
        <v/>
      </c>
      <c r="O5" s="5" t="s">
        <v>174</v>
      </c>
      <c r="P5" s="5" t="s">
        <v>146</v>
      </c>
      <c r="Q5" s="5" t="s">
        <v>175</v>
      </c>
      <c r="R5" s="4" t="s">
        <v>176</v>
      </c>
      <c r="S5" s="7">
        <v>198.1</v>
      </c>
      <c r="T5" s="7">
        <v>198.1</v>
      </c>
      <c r="U5" s="4" t="s">
        <v>149</v>
      </c>
      <c r="V5" s="4"/>
      <c r="W5" s="4"/>
      <c r="X5" s="4"/>
      <c r="Y5" s="4" t="s">
        <v>150</v>
      </c>
      <c r="Z5" s="8"/>
      <c r="AA5" s="8"/>
      <c r="AB5" s="4"/>
      <c r="AC5" s="4" t="s">
        <v>151</v>
      </c>
      <c r="AD5" s="4"/>
      <c r="AE5" s="4"/>
      <c r="AF5" s="4" t="s">
        <v>166</v>
      </c>
      <c r="AG5" s="4"/>
      <c r="AH5" s="4"/>
      <c r="AI5" s="4"/>
      <c r="AJ5" s="4" t="s">
        <v>177</v>
      </c>
      <c r="AK5" s="4" t="s">
        <v>168</v>
      </c>
      <c r="AL5" s="4" t="s">
        <v>154</v>
      </c>
      <c r="AM5" s="4" t="s">
        <v>169</v>
      </c>
      <c r="AN5" s="4"/>
      <c r="AO5" s="11" t="s">
        <v>178</v>
      </c>
    </row>
    <row r="6" spans="1:41" ht="18">
      <c r="A6" s="6"/>
      <c r="B6" s="4" t="s">
        <v>179</v>
      </c>
      <c r="C6" s="4" t="s">
        <v>142</v>
      </c>
      <c r="D6" s="4" t="s">
        <v>180</v>
      </c>
      <c r="E6" s="5">
        <f>IF(ISERROR(FIND(【管】入力シート➁!$B$3,D6)),"",ROW())</f>
        <v>6</v>
      </c>
      <c r="F6" s="5" t="str">
        <f t="shared" si="0"/>
        <v>MSツワイスロンカプセル30mg</v>
      </c>
      <c r="G6" s="4" t="s">
        <v>181</v>
      </c>
      <c r="H6" s="4" t="s">
        <v>182</v>
      </c>
      <c r="I6" s="5" t="s">
        <v>146</v>
      </c>
      <c r="J6" s="5" t="str">
        <f t="shared" si="1"/>
        <v/>
      </c>
      <c r="K6" s="5" t="s">
        <v>146</v>
      </c>
      <c r="L6" s="5" t="str">
        <f t="shared" si="2"/>
        <v>カプセル</v>
      </c>
      <c r="M6" s="5" t="str">
        <f t="shared" si="3"/>
        <v/>
      </c>
      <c r="N6" s="5" t="str">
        <f t="shared" si="4"/>
        <v/>
      </c>
      <c r="O6" s="5" t="s">
        <v>174</v>
      </c>
      <c r="P6" s="5" t="s">
        <v>146</v>
      </c>
      <c r="Q6" s="5" t="s">
        <v>175</v>
      </c>
      <c r="R6" s="4" t="s">
        <v>148</v>
      </c>
      <c r="S6" s="7">
        <v>268.8</v>
      </c>
      <c r="T6" s="7">
        <v>268.8</v>
      </c>
      <c r="U6" s="4" t="s">
        <v>149</v>
      </c>
      <c r="V6" s="4"/>
      <c r="W6" s="4"/>
      <c r="X6" s="4"/>
      <c r="Y6" s="4" t="s">
        <v>150</v>
      </c>
      <c r="Z6" s="8"/>
      <c r="AA6" s="8"/>
      <c r="AB6" s="4"/>
      <c r="AC6" s="4" t="s">
        <v>151</v>
      </c>
      <c r="AD6" s="4"/>
      <c r="AE6" s="4"/>
      <c r="AF6" s="4" t="s">
        <v>166</v>
      </c>
      <c r="AG6" s="4"/>
      <c r="AH6" s="4"/>
      <c r="AI6" s="4"/>
      <c r="AJ6" s="4" t="s">
        <v>183</v>
      </c>
      <c r="AK6" s="4" t="s">
        <v>184</v>
      </c>
      <c r="AL6" s="4" t="s">
        <v>154</v>
      </c>
      <c r="AM6" s="4" t="s">
        <v>185</v>
      </c>
      <c r="AN6" s="4"/>
      <c r="AO6" s="11" t="s">
        <v>175</v>
      </c>
    </row>
    <row r="7" spans="1:41" ht="18">
      <c r="A7" s="6"/>
      <c r="B7" s="4" t="s">
        <v>179</v>
      </c>
      <c r="C7" s="4" t="s">
        <v>142</v>
      </c>
      <c r="D7" s="4" t="s">
        <v>186</v>
      </c>
      <c r="E7" s="5">
        <f>IF(ISERROR(FIND(【管】入力シート➁!$B$3,D7)),"",ROW())</f>
        <v>7</v>
      </c>
      <c r="F7" s="5" t="str">
        <f t="shared" si="0"/>
        <v>MSツワイスロンカプセル60mg</v>
      </c>
      <c r="G7" s="4" t="s">
        <v>187</v>
      </c>
      <c r="H7" s="4" t="s">
        <v>188</v>
      </c>
      <c r="I7" s="5" t="s">
        <v>146</v>
      </c>
      <c r="J7" s="5" t="str">
        <f t="shared" si="1"/>
        <v/>
      </c>
      <c r="K7" s="5" t="s">
        <v>146</v>
      </c>
      <c r="L7" s="5" t="str">
        <f t="shared" si="2"/>
        <v>カプセル</v>
      </c>
      <c r="M7" s="5" t="str">
        <f t="shared" si="3"/>
        <v/>
      </c>
      <c r="N7" s="5" t="str">
        <f t="shared" si="4"/>
        <v/>
      </c>
      <c r="O7" s="5" t="s">
        <v>174</v>
      </c>
      <c r="P7" s="5" t="s">
        <v>146</v>
      </c>
      <c r="Q7" s="5" t="s">
        <v>175</v>
      </c>
      <c r="R7" s="4" t="s">
        <v>176</v>
      </c>
      <c r="S7" s="7">
        <v>268.8</v>
      </c>
      <c r="T7" s="7">
        <v>268.8</v>
      </c>
      <c r="U7" s="4" t="s">
        <v>149</v>
      </c>
      <c r="V7" s="4"/>
      <c r="W7" s="4"/>
      <c r="X7" s="4"/>
      <c r="Y7" s="4" t="s">
        <v>150</v>
      </c>
      <c r="Z7" s="8"/>
      <c r="AA7" s="8"/>
      <c r="AB7" s="4"/>
      <c r="AC7" s="4" t="s">
        <v>151</v>
      </c>
      <c r="AD7" s="4"/>
      <c r="AE7" s="4"/>
      <c r="AF7" s="4" t="s">
        <v>166</v>
      </c>
      <c r="AG7" s="4"/>
      <c r="AH7" s="4"/>
      <c r="AI7" s="4"/>
      <c r="AJ7" s="4" t="s">
        <v>189</v>
      </c>
      <c r="AK7" s="4" t="s">
        <v>184</v>
      </c>
      <c r="AL7" s="4" t="s">
        <v>154</v>
      </c>
      <c r="AM7" s="4" t="s">
        <v>185</v>
      </c>
      <c r="AN7" s="4"/>
      <c r="AO7" s="11" t="s">
        <v>190</v>
      </c>
    </row>
    <row r="8" spans="1:41" ht="18">
      <c r="A8" s="6"/>
      <c r="B8" s="4" t="s">
        <v>191</v>
      </c>
      <c r="C8" s="4" t="s">
        <v>142</v>
      </c>
      <c r="D8" s="4" t="s">
        <v>192</v>
      </c>
      <c r="E8" s="5">
        <f>IF(ISERROR(FIND(【管】入力シート➁!$B$3,D8)),"",ROW())</f>
        <v>8</v>
      </c>
      <c r="F8" s="5" t="str">
        <f t="shared" si="0"/>
        <v>アブストラル舌下錠100μg</v>
      </c>
      <c r="G8" s="4" t="s">
        <v>193</v>
      </c>
      <c r="H8" s="4" t="s">
        <v>194</v>
      </c>
      <c r="I8" s="5" t="s">
        <v>146</v>
      </c>
      <c r="J8" s="5" t="str">
        <f t="shared" si="1"/>
        <v/>
      </c>
      <c r="K8" s="5" t="s">
        <v>146</v>
      </c>
      <c r="L8" s="5" t="str">
        <f t="shared" si="2"/>
        <v>00μg1錠</v>
      </c>
      <c r="M8" s="5" t="str">
        <f t="shared" si="3"/>
        <v>錠</v>
      </c>
      <c r="N8" s="5" t="str">
        <f t="shared" si="4"/>
        <v/>
      </c>
      <c r="O8" s="5" t="s">
        <v>147</v>
      </c>
      <c r="P8" s="5" t="s">
        <v>146</v>
      </c>
      <c r="Q8" s="5" t="s">
        <v>147</v>
      </c>
      <c r="R8" s="4" t="s">
        <v>176</v>
      </c>
      <c r="S8" s="7">
        <v>1118.8</v>
      </c>
      <c r="T8" s="7">
        <v>1118.8</v>
      </c>
      <c r="U8" s="4" t="s">
        <v>149</v>
      </c>
      <c r="V8" s="4"/>
      <c r="W8" s="4"/>
      <c r="X8" s="4"/>
      <c r="Y8" s="4" t="s">
        <v>150</v>
      </c>
      <c r="Z8" s="8"/>
      <c r="AA8" s="8"/>
      <c r="AB8" s="4"/>
      <c r="AC8" s="4" t="s">
        <v>151</v>
      </c>
      <c r="AD8" s="4"/>
      <c r="AE8" s="4"/>
      <c r="AF8" s="4" t="s">
        <v>166</v>
      </c>
      <c r="AG8" s="4"/>
      <c r="AH8" s="4"/>
      <c r="AI8" s="4"/>
      <c r="AJ8" s="4" t="s">
        <v>195</v>
      </c>
      <c r="AK8" s="4" t="s">
        <v>184</v>
      </c>
      <c r="AL8" s="4" t="s">
        <v>154</v>
      </c>
      <c r="AM8" s="4" t="s">
        <v>185</v>
      </c>
      <c r="AN8" s="4"/>
      <c r="AO8" s="11" t="s">
        <v>196</v>
      </c>
    </row>
    <row r="9" spans="1:41" ht="18">
      <c r="A9" s="6"/>
      <c r="B9" s="4" t="s">
        <v>197</v>
      </c>
      <c r="C9" s="4" t="s">
        <v>142</v>
      </c>
      <c r="D9" s="4" t="s">
        <v>198</v>
      </c>
      <c r="E9" s="5">
        <f>IF(ISERROR(FIND(【管】入力シート➁!$B$3,D9)),"",ROW())</f>
        <v>9</v>
      </c>
      <c r="F9" s="5" t="str">
        <f t="shared" si="0"/>
        <v>アブストラル舌下錠200μg</v>
      </c>
      <c r="G9" s="4" t="s">
        <v>193</v>
      </c>
      <c r="H9" s="4" t="s">
        <v>199</v>
      </c>
      <c r="I9" s="5" t="s">
        <v>146</v>
      </c>
      <c r="J9" s="5" t="str">
        <f t="shared" si="1"/>
        <v/>
      </c>
      <c r="K9" s="5" t="s">
        <v>146</v>
      </c>
      <c r="L9" s="5" t="str">
        <f t="shared" si="2"/>
        <v>錠</v>
      </c>
      <c r="M9" s="5" t="str">
        <f t="shared" si="3"/>
        <v/>
      </c>
      <c r="N9" s="5" t="str">
        <f t="shared" si="4"/>
        <v/>
      </c>
      <c r="O9" s="5" t="s">
        <v>147</v>
      </c>
      <c r="P9" s="5" t="s">
        <v>146</v>
      </c>
      <c r="Q9" s="5" t="s">
        <v>147</v>
      </c>
      <c r="R9" s="4" t="s">
        <v>200</v>
      </c>
      <c r="S9" s="7">
        <v>169.4</v>
      </c>
      <c r="T9" s="7">
        <v>175.1</v>
      </c>
      <c r="U9" s="4" t="s">
        <v>201</v>
      </c>
      <c r="V9" s="4"/>
      <c r="W9" s="4" t="s">
        <v>202</v>
      </c>
      <c r="X9" s="4"/>
      <c r="Y9" s="4" t="s">
        <v>203</v>
      </c>
      <c r="Z9" s="8">
        <v>41621</v>
      </c>
      <c r="AA9" s="8"/>
      <c r="AB9" s="4" t="s">
        <v>204</v>
      </c>
      <c r="AC9" s="4" t="s">
        <v>205</v>
      </c>
      <c r="AD9" s="4" t="s">
        <v>206</v>
      </c>
      <c r="AE9" s="4" t="s">
        <v>207</v>
      </c>
      <c r="AF9" s="4"/>
      <c r="AG9" s="4"/>
      <c r="AH9" s="4"/>
      <c r="AI9" s="4"/>
      <c r="AJ9" s="4" t="s">
        <v>197</v>
      </c>
      <c r="AK9" s="4" t="s">
        <v>153</v>
      </c>
      <c r="AL9" s="4" t="s">
        <v>208</v>
      </c>
      <c r="AM9" s="4" t="s">
        <v>209</v>
      </c>
      <c r="AN9" s="4"/>
      <c r="AO9" s="11" t="s">
        <v>210</v>
      </c>
    </row>
    <row r="10" spans="1:41" ht="18">
      <c r="A10" s="6"/>
      <c r="B10" s="4" t="s">
        <v>211</v>
      </c>
      <c r="C10" s="4" t="s">
        <v>142</v>
      </c>
      <c r="D10" s="4" t="s">
        <v>212</v>
      </c>
      <c r="E10" s="5">
        <f>IF(ISERROR(FIND(【管】入力シート➁!$B$3,D10)),"",ROW())</f>
        <v>10</v>
      </c>
      <c r="F10" s="5" t="str">
        <f t="shared" si="0"/>
        <v>アブストラル舌下錠400μg</v>
      </c>
      <c r="G10" s="4" t="s">
        <v>193</v>
      </c>
      <c r="H10" s="4" t="s">
        <v>213</v>
      </c>
      <c r="I10" s="5" t="s">
        <v>146</v>
      </c>
      <c r="J10" s="5" t="str">
        <f t="shared" si="1"/>
        <v/>
      </c>
      <c r="K10" s="5" t="s">
        <v>146</v>
      </c>
      <c r="L10" s="5" t="str">
        <f t="shared" si="2"/>
        <v>錠</v>
      </c>
      <c r="M10" s="5" t="str">
        <f t="shared" si="3"/>
        <v/>
      </c>
      <c r="N10" s="5" t="str">
        <f t="shared" si="4"/>
        <v/>
      </c>
      <c r="O10" s="5" t="s">
        <v>147</v>
      </c>
      <c r="P10" s="5" t="s">
        <v>146</v>
      </c>
      <c r="Q10" s="5" t="s">
        <v>147</v>
      </c>
      <c r="R10" s="4" t="s">
        <v>200</v>
      </c>
      <c r="S10" s="7">
        <v>318.5</v>
      </c>
      <c r="T10" s="7">
        <v>318.5</v>
      </c>
      <c r="U10" s="4" t="s">
        <v>201</v>
      </c>
      <c r="V10" s="4"/>
      <c r="W10" s="4" t="s">
        <v>202</v>
      </c>
      <c r="X10" s="4"/>
      <c r="Y10" s="4" t="s">
        <v>203</v>
      </c>
      <c r="Z10" s="8">
        <v>41621</v>
      </c>
      <c r="AA10" s="8"/>
      <c r="AB10" s="4" t="s">
        <v>204</v>
      </c>
      <c r="AC10" s="4" t="s">
        <v>205</v>
      </c>
      <c r="AD10" s="4" t="s">
        <v>214</v>
      </c>
      <c r="AE10" s="4" t="s">
        <v>207</v>
      </c>
      <c r="AF10" s="4"/>
      <c r="AG10" s="4"/>
      <c r="AH10" s="4"/>
      <c r="AI10" s="4"/>
      <c r="AJ10" s="4" t="s">
        <v>211</v>
      </c>
      <c r="AK10" s="4" t="s">
        <v>153</v>
      </c>
      <c r="AL10" s="4" t="s">
        <v>208</v>
      </c>
      <c r="AM10" s="4" t="s">
        <v>209</v>
      </c>
      <c r="AN10" s="4"/>
      <c r="AO10" s="11" t="s">
        <v>215</v>
      </c>
    </row>
    <row r="11" spans="1:41" ht="18">
      <c r="A11" s="6"/>
      <c r="B11" s="4" t="s">
        <v>216</v>
      </c>
      <c r="C11" s="4" t="s">
        <v>142</v>
      </c>
      <c r="D11" s="4" t="s">
        <v>169</v>
      </c>
      <c r="E11" s="5">
        <f>IF(ISERROR(FIND(【管】入力シート➁!$B$3,D11)),"",ROW())</f>
        <v>11</v>
      </c>
      <c r="F11" s="5" t="str">
        <f t="shared" si="0"/>
        <v>アヘンチンキ</v>
      </c>
      <c r="G11" s="4" t="s">
        <v>169</v>
      </c>
      <c r="H11" s="4" t="s">
        <v>217</v>
      </c>
      <c r="I11" s="5" t="s">
        <v>146</v>
      </c>
      <c r="J11" s="5" t="str">
        <f t="shared" si="1"/>
        <v/>
      </c>
      <c r="K11" s="5" t="s">
        <v>146</v>
      </c>
      <c r="L11" s="5" t="str">
        <f t="shared" si="2"/>
        <v>0%1mL</v>
      </c>
      <c r="M11" s="5" t="str">
        <f t="shared" si="3"/>
        <v>mL</v>
      </c>
      <c r="N11" s="5" t="str">
        <f t="shared" si="4"/>
        <v/>
      </c>
      <c r="O11" s="5" t="s">
        <v>215</v>
      </c>
      <c r="P11" s="5" t="s">
        <v>146</v>
      </c>
      <c r="Q11" s="5" t="s">
        <v>215</v>
      </c>
      <c r="R11" s="4" t="s">
        <v>200</v>
      </c>
      <c r="S11" s="7">
        <v>554.70000000000005</v>
      </c>
      <c r="T11" s="7">
        <v>575.1</v>
      </c>
      <c r="U11" s="4" t="s">
        <v>201</v>
      </c>
      <c r="V11" s="4"/>
      <c r="W11" s="4" t="s">
        <v>202</v>
      </c>
      <c r="X11" s="4"/>
      <c r="Y11" s="4" t="s">
        <v>203</v>
      </c>
      <c r="Z11" s="8">
        <v>41621</v>
      </c>
      <c r="AA11" s="8"/>
      <c r="AB11" s="4" t="s">
        <v>204</v>
      </c>
      <c r="AC11" s="4" t="s">
        <v>205</v>
      </c>
      <c r="AD11" s="4" t="s">
        <v>218</v>
      </c>
      <c r="AE11" s="4" t="s">
        <v>207</v>
      </c>
      <c r="AF11" s="4"/>
      <c r="AG11" s="4"/>
      <c r="AH11" s="4"/>
      <c r="AI11" s="4"/>
      <c r="AJ11" s="4" t="s">
        <v>216</v>
      </c>
      <c r="AK11" s="4" t="s">
        <v>153</v>
      </c>
      <c r="AL11" s="4" t="s">
        <v>208</v>
      </c>
      <c r="AM11" s="4" t="s">
        <v>209</v>
      </c>
      <c r="AN11" s="4"/>
      <c r="AO11" s="4"/>
    </row>
    <row r="12" spans="1:41" ht="18">
      <c r="A12" s="6"/>
      <c r="B12" s="4" t="s">
        <v>219</v>
      </c>
      <c r="C12" s="4" t="s">
        <v>142</v>
      </c>
      <c r="D12" s="4" t="s">
        <v>220</v>
      </c>
      <c r="E12" s="5">
        <f>IF(ISERROR(FIND(【管】入力シート➁!$B$3,D12)),"",ROW())</f>
        <v>12</v>
      </c>
      <c r="F12" s="5" t="str">
        <f t="shared" si="0"/>
        <v>アヘンチンキ「第一三共」</v>
      </c>
      <c r="G12" s="4" t="s">
        <v>169</v>
      </c>
      <c r="H12" s="4" t="s">
        <v>217</v>
      </c>
      <c r="I12" s="5" t="s">
        <v>146</v>
      </c>
      <c r="J12" s="5" t="str">
        <f t="shared" si="1"/>
        <v/>
      </c>
      <c r="K12" s="5" t="s">
        <v>146</v>
      </c>
      <c r="L12" s="5" t="str">
        <f t="shared" si="2"/>
        <v>0%1mL</v>
      </c>
      <c r="M12" s="5" t="str">
        <f t="shared" si="3"/>
        <v>mL</v>
      </c>
      <c r="N12" s="5" t="str">
        <f t="shared" si="4"/>
        <v/>
      </c>
      <c r="O12" s="5" t="s">
        <v>215</v>
      </c>
      <c r="P12" s="5" t="s">
        <v>146</v>
      </c>
      <c r="Q12" s="5" t="s">
        <v>215</v>
      </c>
      <c r="R12" s="4" t="s">
        <v>200</v>
      </c>
      <c r="S12" s="7">
        <v>92</v>
      </c>
      <c r="T12" s="7">
        <v>94.5</v>
      </c>
      <c r="U12" s="4" t="s">
        <v>201</v>
      </c>
      <c r="V12" s="4"/>
      <c r="W12" s="4" t="s">
        <v>202</v>
      </c>
      <c r="X12" s="4"/>
      <c r="Y12" s="4" t="s">
        <v>203</v>
      </c>
      <c r="Z12" s="8">
        <v>41621</v>
      </c>
      <c r="AA12" s="8"/>
      <c r="AB12" s="4" t="s">
        <v>204</v>
      </c>
      <c r="AC12" s="4" t="s">
        <v>205</v>
      </c>
      <c r="AD12" s="4" t="s">
        <v>221</v>
      </c>
      <c r="AE12" s="4" t="s">
        <v>207</v>
      </c>
      <c r="AF12" s="4"/>
      <c r="AG12" s="4"/>
      <c r="AH12" s="4"/>
      <c r="AI12" s="4"/>
      <c r="AJ12" s="4" t="s">
        <v>219</v>
      </c>
      <c r="AK12" s="4" t="s">
        <v>153</v>
      </c>
      <c r="AL12" s="4" t="s">
        <v>208</v>
      </c>
      <c r="AM12" s="4" t="s">
        <v>209</v>
      </c>
      <c r="AN12" s="4"/>
      <c r="AO12" s="4"/>
    </row>
    <row r="13" spans="1:41" ht="18">
      <c r="A13" s="6"/>
      <c r="B13" s="4" t="s">
        <v>222</v>
      </c>
      <c r="C13" s="4" t="s">
        <v>142</v>
      </c>
      <c r="D13" s="4" t="s">
        <v>223</v>
      </c>
      <c r="E13" s="5">
        <f>IF(ISERROR(FIND(【管】入力シート➁!$B$3,D13)),"",ROW())</f>
        <v>13</v>
      </c>
      <c r="F13" s="5" t="str">
        <f t="shared" si="0"/>
        <v>アヘン散</v>
      </c>
      <c r="G13" s="4" t="s">
        <v>223</v>
      </c>
      <c r="H13" s="4" t="s">
        <v>224</v>
      </c>
      <c r="I13" s="5" t="s">
        <v>146</v>
      </c>
      <c r="J13" s="5" t="str">
        <f t="shared" si="1"/>
        <v/>
      </c>
      <c r="K13" s="5" t="s">
        <v>146</v>
      </c>
      <c r="L13" s="5" t="str">
        <f t="shared" si="2"/>
        <v>0%1g</v>
      </c>
      <c r="M13" s="5" t="str">
        <f t="shared" si="3"/>
        <v>g</v>
      </c>
      <c r="N13" s="5" t="str">
        <f t="shared" si="4"/>
        <v/>
      </c>
      <c r="O13" s="5" t="s">
        <v>210</v>
      </c>
      <c r="P13" s="5" t="s">
        <v>146</v>
      </c>
      <c r="Q13" s="5" t="s">
        <v>210</v>
      </c>
      <c r="R13" s="4" t="s">
        <v>176</v>
      </c>
      <c r="S13" s="7">
        <v>175.1</v>
      </c>
      <c r="T13" s="7">
        <v>175.1</v>
      </c>
      <c r="U13" s="4" t="s">
        <v>201</v>
      </c>
      <c r="V13" s="4"/>
      <c r="W13" s="4" t="s">
        <v>202</v>
      </c>
      <c r="X13" s="4"/>
      <c r="Y13" s="4" t="s">
        <v>203</v>
      </c>
      <c r="Z13" s="8">
        <v>43630</v>
      </c>
      <c r="AA13" s="8"/>
      <c r="AB13" s="4" t="s">
        <v>204</v>
      </c>
      <c r="AC13" s="4" t="s">
        <v>205</v>
      </c>
      <c r="AD13" s="4" t="s">
        <v>225</v>
      </c>
      <c r="AE13" s="4" t="s">
        <v>226</v>
      </c>
      <c r="AF13" s="4"/>
      <c r="AG13" s="4"/>
      <c r="AH13" s="4"/>
      <c r="AI13" s="4"/>
      <c r="AJ13" s="4" t="s">
        <v>222</v>
      </c>
      <c r="AK13" s="4" t="s">
        <v>153</v>
      </c>
      <c r="AL13" s="4" t="s">
        <v>208</v>
      </c>
      <c r="AM13" s="4" t="s">
        <v>209</v>
      </c>
      <c r="AN13" s="4"/>
      <c r="AO13" s="4"/>
    </row>
    <row r="14" spans="1:41" ht="18">
      <c r="A14" s="6"/>
      <c r="B14" s="4" t="s">
        <v>227</v>
      </c>
      <c r="C14" s="4" t="s">
        <v>142</v>
      </c>
      <c r="D14" s="4" t="s">
        <v>228</v>
      </c>
      <c r="E14" s="5">
        <f>IF(ISERROR(FIND(【管】入力シート➁!$B$3,D14)),"",ROW())</f>
        <v>14</v>
      </c>
      <c r="F14" s="5" t="str">
        <f t="shared" si="0"/>
        <v>アヘン散「第一三共」</v>
      </c>
      <c r="G14" s="4" t="s">
        <v>223</v>
      </c>
      <c r="H14" s="4" t="s">
        <v>224</v>
      </c>
      <c r="I14" s="5" t="s">
        <v>146</v>
      </c>
      <c r="J14" s="5" t="str">
        <f t="shared" si="1"/>
        <v/>
      </c>
      <c r="K14" s="5" t="s">
        <v>146</v>
      </c>
      <c r="L14" s="5" t="str">
        <f t="shared" si="2"/>
        <v>0%1g</v>
      </c>
      <c r="M14" s="5" t="str">
        <f t="shared" si="3"/>
        <v>g</v>
      </c>
      <c r="N14" s="5" t="str">
        <f t="shared" si="4"/>
        <v/>
      </c>
      <c r="O14" s="5" t="s">
        <v>210</v>
      </c>
      <c r="P14" s="5" t="s">
        <v>146</v>
      </c>
      <c r="Q14" s="5" t="s">
        <v>210</v>
      </c>
      <c r="R14" s="4" t="s">
        <v>229</v>
      </c>
      <c r="S14" s="7">
        <v>233.6</v>
      </c>
      <c r="T14" s="7">
        <v>233.6</v>
      </c>
      <c r="U14" s="4" t="s">
        <v>201</v>
      </c>
      <c r="V14" s="4"/>
      <c r="W14" s="4" t="s">
        <v>230</v>
      </c>
      <c r="X14" s="4"/>
      <c r="Y14" s="4" t="s">
        <v>203</v>
      </c>
      <c r="Z14" s="8">
        <v>43077</v>
      </c>
      <c r="AA14" s="8"/>
      <c r="AB14" s="4" t="s">
        <v>231</v>
      </c>
      <c r="AC14" s="4" t="s">
        <v>205</v>
      </c>
      <c r="AD14" s="4" t="s">
        <v>225</v>
      </c>
      <c r="AE14" s="4" t="s">
        <v>226</v>
      </c>
      <c r="AF14" s="4"/>
      <c r="AG14" s="4"/>
      <c r="AH14" s="4"/>
      <c r="AI14" s="4"/>
      <c r="AJ14" s="4" t="s">
        <v>227</v>
      </c>
      <c r="AK14" s="4" t="s">
        <v>153</v>
      </c>
      <c r="AL14" s="4" t="s">
        <v>208</v>
      </c>
      <c r="AM14" s="4" t="s">
        <v>209</v>
      </c>
      <c r="AN14" s="4"/>
      <c r="AO14" s="4"/>
    </row>
    <row r="15" spans="1:41" ht="18">
      <c r="A15" s="6"/>
      <c r="B15" s="4" t="s">
        <v>232</v>
      </c>
      <c r="C15" s="4" t="s">
        <v>142</v>
      </c>
      <c r="D15" s="4" t="s">
        <v>233</v>
      </c>
      <c r="E15" s="5">
        <f>IF(ISERROR(FIND(【管】入力シート➁!$B$3,D15)),"",ROW())</f>
        <v>15</v>
      </c>
      <c r="F15" s="5" t="str">
        <f t="shared" si="0"/>
        <v>アヘン末「第一三共」</v>
      </c>
      <c r="G15" s="4" t="s">
        <v>234</v>
      </c>
      <c r="H15" s="4" t="s">
        <v>235</v>
      </c>
      <c r="I15" s="5" t="s">
        <v>146</v>
      </c>
      <c r="J15" s="5" t="str">
        <f t="shared" si="1"/>
        <v/>
      </c>
      <c r="K15" s="5" t="s">
        <v>146</v>
      </c>
      <c r="L15" s="5" t="str">
        <f t="shared" si="2"/>
        <v>g</v>
      </c>
      <c r="M15" s="5" t="str">
        <f t="shared" si="3"/>
        <v/>
      </c>
      <c r="N15" s="5" t="str">
        <f t="shared" si="4"/>
        <v/>
      </c>
      <c r="O15" s="5" t="s">
        <v>210</v>
      </c>
      <c r="P15" s="5" t="s">
        <v>146</v>
      </c>
      <c r="Q15" s="5" t="s">
        <v>210</v>
      </c>
      <c r="R15" s="4" t="s">
        <v>176</v>
      </c>
      <c r="S15" s="7">
        <v>318.5</v>
      </c>
      <c r="T15" s="7">
        <v>318.5</v>
      </c>
      <c r="U15" s="4" t="s">
        <v>201</v>
      </c>
      <c r="V15" s="4"/>
      <c r="W15" s="4" t="s">
        <v>202</v>
      </c>
      <c r="X15" s="4"/>
      <c r="Y15" s="4" t="s">
        <v>203</v>
      </c>
      <c r="Z15" s="8">
        <v>43630</v>
      </c>
      <c r="AA15" s="8"/>
      <c r="AB15" s="4" t="s">
        <v>204</v>
      </c>
      <c r="AC15" s="4" t="s">
        <v>205</v>
      </c>
      <c r="AD15" s="4" t="s">
        <v>236</v>
      </c>
      <c r="AE15" s="4" t="s">
        <v>226</v>
      </c>
      <c r="AF15" s="4"/>
      <c r="AG15" s="4"/>
      <c r="AH15" s="4"/>
      <c r="AI15" s="4"/>
      <c r="AJ15" s="4" t="s">
        <v>232</v>
      </c>
      <c r="AK15" s="4" t="s">
        <v>153</v>
      </c>
      <c r="AL15" s="4" t="s">
        <v>208</v>
      </c>
      <c r="AM15" s="4" t="s">
        <v>209</v>
      </c>
      <c r="AN15" s="4"/>
      <c r="AO15" s="4"/>
    </row>
    <row r="16" spans="1:41" ht="18">
      <c r="A16" s="6"/>
      <c r="B16" s="4" t="s">
        <v>237</v>
      </c>
      <c r="C16" s="4" t="s">
        <v>238</v>
      </c>
      <c r="D16" s="4" t="s">
        <v>239</v>
      </c>
      <c r="E16" s="5">
        <f>IF(ISERROR(FIND(【管】入力シート➁!$B$3,D16)),"",ROW())</f>
        <v>16</v>
      </c>
      <c r="F16" s="5" t="str">
        <f t="shared" si="0"/>
        <v>アルチバ静注用2mg</v>
      </c>
      <c r="G16" s="4" t="s">
        <v>240</v>
      </c>
      <c r="H16" s="4" t="s">
        <v>241</v>
      </c>
      <c r="I16" s="5" t="s">
        <v>146</v>
      </c>
      <c r="J16" s="5" t="str">
        <f t="shared" si="1"/>
        <v/>
      </c>
      <c r="K16" s="5" t="s">
        <v>146</v>
      </c>
      <c r="L16" s="5" t="str">
        <f t="shared" si="2"/>
        <v>瓶</v>
      </c>
      <c r="M16" s="5" t="str">
        <f t="shared" si="3"/>
        <v/>
      </c>
      <c r="N16" s="5" t="str">
        <f t="shared" si="4"/>
        <v/>
      </c>
      <c r="O16" s="5" t="s">
        <v>242</v>
      </c>
      <c r="P16" s="5" t="s">
        <v>146</v>
      </c>
      <c r="Q16" s="5" t="s">
        <v>196</v>
      </c>
      <c r="R16" s="4" t="s">
        <v>229</v>
      </c>
      <c r="S16" s="7">
        <v>433.7</v>
      </c>
      <c r="T16" s="7">
        <v>433.7</v>
      </c>
      <c r="U16" s="4" t="s">
        <v>201</v>
      </c>
      <c r="V16" s="4"/>
      <c r="W16" s="4" t="s">
        <v>230</v>
      </c>
      <c r="X16" s="4"/>
      <c r="Y16" s="4" t="s">
        <v>203</v>
      </c>
      <c r="Z16" s="8">
        <v>43077</v>
      </c>
      <c r="AA16" s="8"/>
      <c r="AB16" s="4" t="s">
        <v>231</v>
      </c>
      <c r="AC16" s="4" t="s">
        <v>205</v>
      </c>
      <c r="AD16" s="4" t="s">
        <v>236</v>
      </c>
      <c r="AE16" s="4" t="s">
        <v>226</v>
      </c>
      <c r="AF16" s="4"/>
      <c r="AG16" s="4"/>
      <c r="AH16" s="4"/>
      <c r="AI16" s="4"/>
      <c r="AJ16" s="4" t="s">
        <v>237</v>
      </c>
      <c r="AK16" s="4" t="s">
        <v>153</v>
      </c>
      <c r="AL16" s="4" t="s">
        <v>208</v>
      </c>
      <c r="AM16" s="4" t="s">
        <v>209</v>
      </c>
      <c r="AN16" s="4"/>
      <c r="AO16" s="4"/>
    </row>
    <row r="17" spans="1:41" ht="18">
      <c r="A17" s="6"/>
      <c r="B17" s="4" t="s">
        <v>243</v>
      </c>
      <c r="C17" s="4" t="s">
        <v>238</v>
      </c>
      <c r="D17" s="4" t="s">
        <v>244</v>
      </c>
      <c r="E17" s="5">
        <f>IF(ISERROR(FIND(【管】入力シート➁!$B$3,D17)),"",ROW())</f>
        <v>17</v>
      </c>
      <c r="F17" s="5" t="str">
        <f t="shared" si="0"/>
        <v>アルチバ静注用5mg</v>
      </c>
      <c r="G17" s="4" t="s">
        <v>240</v>
      </c>
      <c r="H17" s="4" t="s">
        <v>245</v>
      </c>
      <c r="I17" s="5" t="s">
        <v>146</v>
      </c>
      <c r="J17" s="5" t="str">
        <f t="shared" si="1"/>
        <v/>
      </c>
      <c r="K17" s="5" t="s">
        <v>146</v>
      </c>
      <c r="L17" s="5" t="str">
        <f t="shared" si="2"/>
        <v>瓶</v>
      </c>
      <c r="M17" s="5" t="str">
        <f t="shared" si="3"/>
        <v/>
      </c>
      <c r="N17" s="5" t="str">
        <f t="shared" si="4"/>
        <v/>
      </c>
      <c r="O17" s="5" t="s">
        <v>242</v>
      </c>
      <c r="P17" s="5" t="s">
        <v>146</v>
      </c>
      <c r="Q17" s="5" t="s">
        <v>196</v>
      </c>
      <c r="R17" s="4" t="s">
        <v>176</v>
      </c>
      <c r="S17" s="7">
        <v>575.1</v>
      </c>
      <c r="T17" s="7">
        <v>575.1</v>
      </c>
      <c r="U17" s="4" t="s">
        <v>201</v>
      </c>
      <c r="V17" s="4"/>
      <c r="W17" s="4" t="s">
        <v>202</v>
      </c>
      <c r="X17" s="4"/>
      <c r="Y17" s="4" t="s">
        <v>203</v>
      </c>
      <c r="Z17" s="8">
        <v>43630</v>
      </c>
      <c r="AA17" s="8"/>
      <c r="AB17" s="4" t="s">
        <v>204</v>
      </c>
      <c r="AC17" s="4" t="s">
        <v>205</v>
      </c>
      <c r="AD17" s="4" t="s">
        <v>246</v>
      </c>
      <c r="AE17" s="4" t="s">
        <v>226</v>
      </c>
      <c r="AF17" s="4"/>
      <c r="AG17" s="4"/>
      <c r="AH17" s="4"/>
      <c r="AI17" s="4"/>
      <c r="AJ17" s="4" t="s">
        <v>243</v>
      </c>
      <c r="AK17" s="4" t="s">
        <v>153</v>
      </c>
      <c r="AL17" s="4" t="s">
        <v>208</v>
      </c>
      <c r="AM17" s="4" t="s">
        <v>209</v>
      </c>
      <c r="AN17" s="4"/>
      <c r="AO17" s="4"/>
    </row>
    <row r="18" spans="1:41" ht="18">
      <c r="A18" s="6"/>
      <c r="B18" s="4" t="s">
        <v>247</v>
      </c>
      <c r="C18" s="4" t="s">
        <v>248</v>
      </c>
      <c r="D18" s="4" t="s">
        <v>249</v>
      </c>
      <c r="E18" s="5">
        <f>IF(ISERROR(FIND(【管】入力シート➁!$B$3,D18)),"",ROW())</f>
        <v>18</v>
      </c>
      <c r="F18" s="5" t="str">
        <f t="shared" si="0"/>
        <v>アンペック坐剤10mg</v>
      </c>
      <c r="G18" s="4" t="s">
        <v>250</v>
      </c>
      <c r="H18" s="4" t="s">
        <v>251</v>
      </c>
      <c r="I18" s="5" t="s">
        <v>146</v>
      </c>
      <c r="J18" s="5" t="str">
        <f t="shared" si="1"/>
        <v/>
      </c>
      <c r="K18" s="5" t="s">
        <v>146</v>
      </c>
      <c r="L18" s="5" t="str">
        <f t="shared" si="2"/>
        <v>0mg1個</v>
      </c>
      <c r="M18" s="5" t="str">
        <f t="shared" si="3"/>
        <v>個</v>
      </c>
      <c r="N18" s="5" t="str">
        <f t="shared" si="4"/>
        <v/>
      </c>
      <c r="O18" s="5" t="s">
        <v>170</v>
      </c>
      <c r="P18" s="5" t="s">
        <v>146</v>
      </c>
      <c r="Q18" s="5" t="s">
        <v>170</v>
      </c>
      <c r="R18" s="4" t="s">
        <v>229</v>
      </c>
      <c r="S18" s="7">
        <v>799.1</v>
      </c>
      <c r="T18" s="7">
        <v>799.1</v>
      </c>
      <c r="U18" s="4" t="s">
        <v>201</v>
      </c>
      <c r="V18" s="4"/>
      <c r="W18" s="4" t="s">
        <v>230</v>
      </c>
      <c r="X18" s="4"/>
      <c r="Y18" s="4" t="s">
        <v>203</v>
      </c>
      <c r="Z18" s="8">
        <v>43077</v>
      </c>
      <c r="AA18" s="8"/>
      <c r="AB18" s="4" t="s">
        <v>231</v>
      </c>
      <c r="AC18" s="4" t="s">
        <v>205</v>
      </c>
      <c r="AD18" s="4" t="s">
        <v>246</v>
      </c>
      <c r="AE18" s="4" t="s">
        <v>226</v>
      </c>
      <c r="AF18" s="4"/>
      <c r="AG18" s="4"/>
      <c r="AH18" s="4"/>
      <c r="AI18" s="4"/>
      <c r="AJ18" s="4" t="s">
        <v>247</v>
      </c>
      <c r="AK18" s="4" t="s">
        <v>153</v>
      </c>
      <c r="AL18" s="4" t="s">
        <v>208</v>
      </c>
      <c r="AM18" s="4" t="s">
        <v>209</v>
      </c>
      <c r="AN18" s="4"/>
      <c r="AO18" s="4"/>
    </row>
    <row r="19" spans="1:41" ht="18">
      <c r="A19" s="6"/>
      <c r="B19" s="4" t="s">
        <v>252</v>
      </c>
      <c r="C19" s="4" t="s">
        <v>248</v>
      </c>
      <c r="D19" s="4" t="s">
        <v>253</v>
      </c>
      <c r="E19" s="5">
        <f>IF(ISERROR(FIND(【管】入力シート➁!$B$3,D19)),"",ROW())</f>
        <v>19</v>
      </c>
      <c r="F19" s="5" t="str">
        <f t="shared" si="0"/>
        <v>アンペック坐剤20mg</v>
      </c>
      <c r="G19" s="4" t="s">
        <v>250</v>
      </c>
      <c r="H19" s="4" t="s">
        <v>254</v>
      </c>
      <c r="I19" s="5" t="s">
        <v>146</v>
      </c>
      <c r="J19" s="5" t="str">
        <f t="shared" si="1"/>
        <v/>
      </c>
      <c r="K19" s="5" t="s">
        <v>146</v>
      </c>
      <c r="L19" s="5" t="str">
        <f t="shared" si="2"/>
        <v>個</v>
      </c>
      <c r="M19" s="5" t="str">
        <f t="shared" si="3"/>
        <v/>
      </c>
      <c r="N19" s="5" t="str">
        <f t="shared" si="4"/>
        <v/>
      </c>
      <c r="O19" s="5" t="s">
        <v>170</v>
      </c>
      <c r="P19" s="5" t="s">
        <v>146</v>
      </c>
      <c r="Q19" s="5" t="s">
        <v>170</v>
      </c>
      <c r="R19" s="4" t="s">
        <v>176</v>
      </c>
      <c r="S19" s="7">
        <v>92</v>
      </c>
      <c r="T19" s="7">
        <v>94.5</v>
      </c>
      <c r="U19" s="4" t="s">
        <v>201</v>
      </c>
      <c r="V19" s="4"/>
      <c r="W19" s="4" t="s">
        <v>202</v>
      </c>
      <c r="X19" s="4"/>
      <c r="Y19" s="4" t="s">
        <v>203</v>
      </c>
      <c r="Z19" s="8">
        <v>43630</v>
      </c>
      <c r="AA19" s="8"/>
      <c r="AB19" s="4" t="s">
        <v>204</v>
      </c>
      <c r="AC19" s="4" t="s">
        <v>205</v>
      </c>
      <c r="AD19" s="4" t="s">
        <v>255</v>
      </c>
      <c r="AE19" s="4" t="s">
        <v>226</v>
      </c>
      <c r="AF19" s="4"/>
      <c r="AG19" s="4"/>
      <c r="AH19" s="4"/>
      <c r="AI19" s="4"/>
      <c r="AJ19" s="4" t="s">
        <v>252</v>
      </c>
      <c r="AK19" s="4" t="s">
        <v>153</v>
      </c>
      <c r="AL19" s="4" t="s">
        <v>208</v>
      </c>
      <c r="AM19" s="4" t="s">
        <v>209</v>
      </c>
      <c r="AN19" s="4"/>
      <c r="AO19" s="4"/>
    </row>
    <row r="20" spans="1:41" ht="18">
      <c r="A20" s="6"/>
      <c r="B20" s="4" t="s">
        <v>256</v>
      </c>
      <c r="C20" s="4" t="s">
        <v>248</v>
      </c>
      <c r="D20" s="4" t="s">
        <v>257</v>
      </c>
      <c r="E20" s="5">
        <f>IF(ISERROR(FIND(【管】入力シート➁!$B$3,D20)),"",ROW())</f>
        <v>20</v>
      </c>
      <c r="F20" s="5" t="str">
        <f t="shared" si="0"/>
        <v>アンペック坐剤30mg</v>
      </c>
      <c r="G20" s="4" t="s">
        <v>250</v>
      </c>
      <c r="H20" s="4" t="s">
        <v>258</v>
      </c>
      <c r="I20" s="5" t="s">
        <v>146</v>
      </c>
      <c r="J20" s="5" t="str">
        <f t="shared" si="1"/>
        <v/>
      </c>
      <c r="K20" s="5" t="s">
        <v>146</v>
      </c>
      <c r="L20" s="5" t="str">
        <f t="shared" si="2"/>
        <v>個</v>
      </c>
      <c r="M20" s="5" t="str">
        <f t="shared" si="3"/>
        <v/>
      </c>
      <c r="N20" s="5" t="str">
        <f t="shared" si="4"/>
        <v/>
      </c>
      <c r="O20" s="5" t="s">
        <v>170</v>
      </c>
      <c r="P20" s="5" t="s">
        <v>146</v>
      </c>
      <c r="Q20" s="5" t="s">
        <v>170</v>
      </c>
      <c r="R20" s="4" t="s">
        <v>229</v>
      </c>
      <c r="S20" s="7">
        <v>121.4</v>
      </c>
      <c r="T20" s="7">
        <v>124.5</v>
      </c>
      <c r="U20" s="4" t="s">
        <v>201</v>
      </c>
      <c r="V20" s="4"/>
      <c r="W20" s="4" t="s">
        <v>230</v>
      </c>
      <c r="X20" s="4"/>
      <c r="Y20" s="4" t="s">
        <v>203</v>
      </c>
      <c r="Z20" s="8">
        <v>43077</v>
      </c>
      <c r="AA20" s="8"/>
      <c r="AB20" s="4" t="s">
        <v>231</v>
      </c>
      <c r="AC20" s="4" t="s">
        <v>205</v>
      </c>
      <c r="AD20" s="4" t="s">
        <v>255</v>
      </c>
      <c r="AE20" s="4" t="s">
        <v>226</v>
      </c>
      <c r="AF20" s="4"/>
      <c r="AG20" s="4"/>
      <c r="AH20" s="4"/>
      <c r="AI20" s="4"/>
      <c r="AJ20" s="4" t="s">
        <v>256</v>
      </c>
      <c r="AK20" s="4" t="s">
        <v>153</v>
      </c>
      <c r="AL20" s="4" t="s">
        <v>208</v>
      </c>
      <c r="AM20" s="4" t="s">
        <v>209</v>
      </c>
      <c r="AN20" s="4"/>
      <c r="AO20" s="4"/>
    </row>
    <row r="21" spans="1:41" ht="18">
      <c r="A21" s="6"/>
      <c r="B21" s="4" t="s">
        <v>259</v>
      </c>
      <c r="C21" s="4" t="s">
        <v>238</v>
      </c>
      <c r="D21" s="4" t="s">
        <v>260</v>
      </c>
      <c r="E21" s="5">
        <f>IF(ISERROR(FIND(【管】入力シート➁!$B$3,D21)),"",ROW())</f>
        <v>21</v>
      </c>
      <c r="F21" s="5" t="str">
        <f t="shared" si="0"/>
        <v>アンペック注10mg</v>
      </c>
      <c r="G21" s="4" t="s">
        <v>261</v>
      </c>
      <c r="H21" s="4" t="s">
        <v>262</v>
      </c>
      <c r="I21" s="5" t="s">
        <v>263</v>
      </c>
      <c r="J21" s="5" t="str">
        <f t="shared" si="1"/>
        <v>1mL</v>
      </c>
      <c r="K21" s="5" t="s">
        <v>264</v>
      </c>
      <c r="L21" s="5" t="str">
        <f t="shared" si="2"/>
        <v>%1mL1管</v>
      </c>
      <c r="M21" s="5" t="str">
        <f t="shared" si="3"/>
        <v>mL1管</v>
      </c>
      <c r="N21" s="5" t="str">
        <f t="shared" si="4"/>
        <v>管</v>
      </c>
      <c r="O21" s="5" t="s">
        <v>265</v>
      </c>
      <c r="P21" s="5" t="s">
        <v>266</v>
      </c>
      <c r="Q21" s="5" t="s">
        <v>190</v>
      </c>
      <c r="R21" s="4" t="s">
        <v>229</v>
      </c>
      <c r="S21" s="7">
        <v>220.7</v>
      </c>
      <c r="T21" s="7">
        <v>220.7</v>
      </c>
      <c r="U21" s="4" t="s">
        <v>201</v>
      </c>
      <c r="V21" s="4"/>
      <c r="W21" s="4" t="s">
        <v>267</v>
      </c>
      <c r="X21" s="4"/>
      <c r="Y21" s="4" t="s">
        <v>203</v>
      </c>
      <c r="Z21" s="8">
        <v>40445</v>
      </c>
      <c r="AA21" s="8"/>
      <c r="AB21" s="4" t="s">
        <v>268</v>
      </c>
      <c r="AC21" s="4" t="s">
        <v>151</v>
      </c>
      <c r="AD21" s="4"/>
      <c r="AE21" s="4"/>
      <c r="AF21" s="4"/>
      <c r="AG21" s="4"/>
      <c r="AH21" s="4"/>
      <c r="AI21" s="4"/>
      <c r="AJ21" s="4" t="s">
        <v>259</v>
      </c>
      <c r="AK21" s="4" t="s">
        <v>153</v>
      </c>
      <c r="AL21" s="4" t="s">
        <v>208</v>
      </c>
      <c r="AM21" s="4" t="s">
        <v>209</v>
      </c>
      <c r="AN21" s="4"/>
      <c r="AO21" s="4"/>
    </row>
    <row r="22" spans="1:41" ht="18">
      <c r="A22" s="6"/>
      <c r="B22" s="4" t="s">
        <v>269</v>
      </c>
      <c r="C22" s="4" t="s">
        <v>238</v>
      </c>
      <c r="D22" s="4" t="s">
        <v>270</v>
      </c>
      <c r="E22" s="5">
        <f>IF(ISERROR(FIND(【管】入力シート➁!$B$3,D22)),"",ROW())</f>
        <v>22</v>
      </c>
      <c r="F22" s="5" t="str">
        <f t="shared" si="0"/>
        <v>アンペック注200mg</v>
      </c>
      <c r="G22" s="4" t="s">
        <v>261</v>
      </c>
      <c r="H22" s="4" t="s">
        <v>271</v>
      </c>
      <c r="I22" s="5" t="s">
        <v>272</v>
      </c>
      <c r="J22" s="5" t="str">
        <f t="shared" si="1"/>
        <v>5mL</v>
      </c>
      <c r="K22" s="5" t="s">
        <v>273</v>
      </c>
      <c r="L22" s="5" t="str">
        <f t="shared" si="2"/>
        <v>管</v>
      </c>
      <c r="M22" s="5" t="str">
        <f t="shared" si="3"/>
        <v/>
      </c>
      <c r="N22" s="5" t="str">
        <f t="shared" si="4"/>
        <v/>
      </c>
      <c r="O22" s="5" t="s">
        <v>265</v>
      </c>
      <c r="P22" s="5" t="s">
        <v>274</v>
      </c>
      <c r="Q22" s="5" t="s">
        <v>190</v>
      </c>
      <c r="R22" s="4" t="s">
        <v>229</v>
      </c>
      <c r="S22" s="7">
        <v>53.8</v>
      </c>
      <c r="T22" s="7">
        <v>55.2</v>
      </c>
      <c r="U22" s="4" t="s">
        <v>201</v>
      </c>
      <c r="V22" s="4"/>
      <c r="W22" s="4" t="s">
        <v>267</v>
      </c>
      <c r="X22" s="4"/>
      <c r="Y22" s="4" t="s">
        <v>203</v>
      </c>
      <c r="Z22" s="8">
        <v>40445</v>
      </c>
      <c r="AA22" s="8"/>
      <c r="AB22" s="4" t="s">
        <v>268</v>
      </c>
      <c r="AC22" s="4" t="s">
        <v>151</v>
      </c>
      <c r="AD22" s="4"/>
      <c r="AE22" s="4"/>
      <c r="AF22" s="4"/>
      <c r="AG22" s="4"/>
      <c r="AH22" s="4"/>
      <c r="AI22" s="4"/>
      <c r="AJ22" s="4" t="s">
        <v>269</v>
      </c>
      <c r="AK22" s="4" t="s">
        <v>153</v>
      </c>
      <c r="AL22" s="4" t="s">
        <v>208</v>
      </c>
      <c r="AM22" s="4" t="s">
        <v>209</v>
      </c>
      <c r="AN22" s="4"/>
      <c r="AO22" s="4"/>
    </row>
    <row r="23" spans="1:41" ht="18">
      <c r="A23" s="6"/>
      <c r="B23" s="4" t="s">
        <v>275</v>
      </c>
      <c r="C23" s="4" t="s">
        <v>238</v>
      </c>
      <c r="D23" s="4" t="s">
        <v>276</v>
      </c>
      <c r="E23" s="5">
        <f>IF(ISERROR(FIND(【管】入力シート➁!$B$3,D23)),"",ROW())</f>
        <v>23</v>
      </c>
      <c r="F23" s="5" t="str">
        <f t="shared" si="0"/>
        <v>アンペック注50mg</v>
      </c>
      <c r="G23" s="4" t="s">
        <v>261</v>
      </c>
      <c r="H23" s="4" t="s">
        <v>277</v>
      </c>
      <c r="I23" s="5" t="s">
        <v>278</v>
      </c>
      <c r="J23" s="5" t="str">
        <f t="shared" si="1"/>
        <v>5mL</v>
      </c>
      <c r="K23" s="5" t="s">
        <v>273</v>
      </c>
      <c r="L23" s="5" t="str">
        <f t="shared" si="2"/>
        <v>%5mL1管</v>
      </c>
      <c r="M23" s="5" t="str">
        <f t="shared" si="3"/>
        <v>管</v>
      </c>
      <c r="N23" s="5" t="str">
        <f t="shared" si="4"/>
        <v/>
      </c>
      <c r="O23" s="5" t="s">
        <v>265</v>
      </c>
      <c r="P23" s="5" t="s">
        <v>274</v>
      </c>
      <c r="Q23" s="5" t="s">
        <v>190</v>
      </c>
      <c r="R23" s="4" t="s">
        <v>229</v>
      </c>
      <c r="S23" s="7">
        <v>457.5</v>
      </c>
      <c r="T23" s="7">
        <v>457.5</v>
      </c>
      <c r="U23" s="4" t="s">
        <v>201</v>
      </c>
      <c r="V23" s="4"/>
      <c r="W23" s="4" t="s">
        <v>267</v>
      </c>
      <c r="X23" s="4"/>
      <c r="Y23" s="4" t="s">
        <v>203</v>
      </c>
      <c r="Z23" s="8">
        <v>41621</v>
      </c>
      <c r="AA23" s="8"/>
      <c r="AB23" s="4" t="s">
        <v>268</v>
      </c>
      <c r="AC23" s="4" t="s">
        <v>151</v>
      </c>
      <c r="AD23" s="4"/>
      <c r="AE23" s="4"/>
      <c r="AF23" s="4"/>
      <c r="AG23" s="4"/>
      <c r="AH23" s="4"/>
      <c r="AI23" s="4"/>
      <c r="AJ23" s="4" t="s">
        <v>275</v>
      </c>
      <c r="AK23" s="4" t="s">
        <v>153</v>
      </c>
      <c r="AL23" s="4" t="s">
        <v>208</v>
      </c>
      <c r="AM23" s="4" t="s">
        <v>209</v>
      </c>
      <c r="AN23" s="4"/>
      <c r="AO23" s="4"/>
    </row>
    <row r="24" spans="1:41" ht="18">
      <c r="A24" s="6"/>
      <c r="B24" s="4" t="s">
        <v>279</v>
      </c>
      <c r="C24" s="4" t="s">
        <v>142</v>
      </c>
      <c r="D24" s="4" t="s">
        <v>280</v>
      </c>
      <c r="E24" s="5">
        <f>IF(ISERROR(FIND(【管】入力シート➁!$B$3,D24)),"",ROW())</f>
        <v>24</v>
      </c>
      <c r="F24" s="5" t="str">
        <f t="shared" si="0"/>
        <v>イーフェンバッカル錠100μg</v>
      </c>
      <c r="G24" s="4" t="s">
        <v>281</v>
      </c>
      <c r="H24" s="4" t="s">
        <v>194</v>
      </c>
      <c r="I24" s="5" t="s">
        <v>146</v>
      </c>
      <c r="J24" s="5" t="str">
        <f t="shared" si="1"/>
        <v/>
      </c>
      <c r="K24" s="5" t="s">
        <v>146</v>
      </c>
      <c r="L24" s="5" t="str">
        <f t="shared" si="2"/>
        <v>00μg1錠</v>
      </c>
      <c r="M24" s="5" t="str">
        <f t="shared" si="3"/>
        <v>錠</v>
      </c>
      <c r="N24" s="5" t="str">
        <f t="shared" si="4"/>
        <v/>
      </c>
      <c r="O24" s="5" t="s">
        <v>147</v>
      </c>
      <c r="P24" s="5" t="s">
        <v>146</v>
      </c>
      <c r="Q24" s="5" t="s">
        <v>147</v>
      </c>
      <c r="R24" s="4" t="s">
        <v>229</v>
      </c>
      <c r="S24" s="7">
        <v>111.2</v>
      </c>
      <c r="T24" s="7">
        <v>111.2</v>
      </c>
      <c r="U24" s="4" t="s">
        <v>201</v>
      </c>
      <c r="V24" s="4"/>
      <c r="W24" s="4" t="s">
        <v>267</v>
      </c>
      <c r="X24" s="4"/>
      <c r="Y24" s="4" t="s">
        <v>203</v>
      </c>
      <c r="Z24" s="8">
        <v>40445</v>
      </c>
      <c r="AA24" s="8"/>
      <c r="AB24" s="4" t="s">
        <v>268</v>
      </c>
      <c r="AC24" s="4" t="s">
        <v>151</v>
      </c>
      <c r="AD24" s="4"/>
      <c r="AE24" s="4"/>
      <c r="AF24" s="4"/>
      <c r="AG24" s="4"/>
      <c r="AH24" s="4"/>
      <c r="AI24" s="4"/>
      <c r="AJ24" s="4" t="s">
        <v>279</v>
      </c>
      <c r="AK24" s="4" t="s">
        <v>153</v>
      </c>
      <c r="AL24" s="4" t="s">
        <v>208</v>
      </c>
      <c r="AM24" s="4" t="s">
        <v>209</v>
      </c>
      <c r="AN24" s="4"/>
      <c r="AO24" s="4"/>
    </row>
    <row r="25" spans="1:41" ht="18">
      <c r="A25" s="6"/>
      <c r="B25" s="4" t="s">
        <v>282</v>
      </c>
      <c r="C25" s="4" t="s">
        <v>142</v>
      </c>
      <c r="D25" s="4" t="s">
        <v>283</v>
      </c>
      <c r="E25" s="5">
        <f>IF(ISERROR(FIND(【管】入力シート➁!$B$3,D25)),"",ROW())</f>
        <v>25</v>
      </c>
      <c r="F25" s="5" t="str">
        <f t="shared" si="0"/>
        <v>イーフェンバッカル錠200μg</v>
      </c>
      <c r="G25" s="4" t="s">
        <v>281</v>
      </c>
      <c r="H25" s="4" t="s">
        <v>199</v>
      </c>
      <c r="I25" s="5" t="s">
        <v>146</v>
      </c>
      <c r="J25" s="5" t="str">
        <f t="shared" si="1"/>
        <v/>
      </c>
      <c r="K25" s="5" t="s">
        <v>146</v>
      </c>
      <c r="L25" s="5" t="str">
        <f t="shared" si="2"/>
        <v>錠</v>
      </c>
      <c r="M25" s="5" t="str">
        <f t="shared" si="3"/>
        <v/>
      </c>
      <c r="N25" s="5" t="str">
        <f t="shared" si="4"/>
        <v/>
      </c>
      <c r="O25" s="5" t="s">
        <v>147</v>
      </c>
      <c r="P25" s="5" t="s">
        <v>146</v>
      </c>
      <c r="Q25" s="5" t="s">
        <v>147</v>
      </c>
      <c r="R25" s="4" t="s">
        <v>284</v>
      </c>
      <c r="S25" s="7">
        <v>298.3</v>
      </c>
      <c r="T25" s="7">
        <v>298.3</v>
      </c>
      <c r="U25" s="4" t="s">
        <v>201</v>
      </c>
      <c r="V25" s="4"/>
      <c r="W25" s="4" t="s">
        <v>202</v>
      </c>
      <c r="X25" s="4"/>
      <c r="Y25" s="4" t="s">
        <v>203</v>
      </c>
      <c r="Z25" s="8">
        <v>44176</v>
      </c>
      <c r="AA25" s="8"/>
      <c r="AB25" s="4" t="s">
        <v>204</v>
      </c>
      <c r="AC25" s="4" t="s">
        <v>205</v>
      </c>
      <c r="AD25" s="4" t="s">
        <v>285</v>
      </c>
      <c r="AE25" s="4" t="s">
        <v>207</v>
      </c>
      <c r="AF25" s="4"/>
      <c r="AG25" s="4"/>
      <c r="AH25" s="4"/>
      <c r="AI25" s="4"/>
      <c r="AJ25" s="4" t="s">
        <v>282</v>
      </c>
      <c r="AK25" s="4" t="s">
        <v>153</v>
      </c>
      <c r="AL25" s="4" t="s">
        <v>208</v>
      </c>
      <c r="AM25" s="4" t="s">
        <v>209</v>
      </c>
      <c r="AN25" s="4"/>
      <c r="AO25" s="4"/>
    </row>
    <row r="26" spans="1:41" ht="18">
      <c r="A26" s="6"/>
      <c r="B26" s="4" t="s">
        <v>286</v>
      </c>
      <c r="C26" s="4" t="s">
        <v>142</v>
      </c>
      <c r="D26" s="4" t="s">
        <v>287</v>
      </c>
      <c r="E26" s="5">
        <f>IF(ISERROR(FIND(【管】入力シート➁!$B$3,D26)),"",ROW())</f>
        <v>26</v>
      </c>
      <c r="F26" s="5" t="str">
        <f t="shared" si="0"/>
        <v>イーフェンバッカル錠400μg</v>
      </c>
      <c r="G26" s="4" t="s">
        <v>281</v>
      </c>
      <c r="H26" s="4" t="s">
        <v>213</v>
      </c>
      <c r="I26" s="5" t="s">
        <v>146</v>
      </c>
      <c r="J26" s="5" t="str">
        <f t="shared" si="1"/>
        <v/>
      </c>
      <c r="K26" s="5" t="s">
        <v>146</v>
      </c>
      <c r="L26" s="5" t="str">
        <f t="shared" si="2"/>
        <v>錠</v>
      </c>
      <c r="M26" s="5" t="str">
        <f t="shared" si="3"/>
        <v/>
      </c>
      <c r="N26" s="5" t="str">
        <f t="shared" si="4"/>
        <v/>
      </c>
      <c r="O26" s="5" t="s">
        <v>147</v>
      </c>
      <c r="P26" s="5" t="s">
        <v>146</v>
      </c>
      <c r="Q26" s="5" t="s">
        <v>147</v>
      </c>
      <c r="R26" s="4" t="s">
        <v>284</v>
      </c>
      <c r="S26" s="7">
        <v>89.2</v>
      </c>
      <c r="T26" s="7">
        <v>89.2</v>
      </c>
      <c r="U26" s="4" t="s">
        <v>201</v>
      </c>
      <c r="V26" s="4"/>
      <c r="W26" s="4" t="s">
        <v>202</v>
      </c>
      <c r="X26" s="4"/>
      <c r="Y26" s="4" t="s">
        <v>203</v>
      </c>
      <c r="Z26" s="8">
        <v>44176</v>
      </c>
      <c r="AA26" s="8"/>
      <c r="AB26" s="4" t="s">
        <v>204</v>
      </c>
      <c r="AC26" s="4" t="s">
        <v>205</v>
      </c>
      <c r="AD26" s="4" t="s">
        <v>288</v>
      </c>
      <c r="AE26" s="4" t="s">
        <v>207</v>
      </c>
      <c r="AF26" s="4"/>
      <c r="AG26" s="4"/>
      <c r="AH26" s="4"/>
      <c r="AI26" s="4"/>
      <c r="AJ26" s="4" t="s">
        <v>286</v>
      </c>
      <c r="AK26" s="4" t="s">
        <v>153</v>
      </c>
      <c r="AL26" s="4" t="s">
        <v>208</v>
      </c>
      <c r="AM26" s="4" t="s">
        <v>209</v>
      </c>
      <c r="AN26" s="4"/>
      <c r="AO26" s="4"/>
    </row>
    <row r="27" spans="1:41" ht="18">
      <c r="A27" s="6"/>
      <c r="B27" s="4" t="s">
        <v>289</v>
      </c>
      <c r="C27" s="4" t="s">
        <v>142</v>
      </c>
      <c r="D27" s="4" t="s">
        <v>290</v>
      </c>
      <c r="E27" s="5">
        <f>IF(ISERROR(FIND(【管】入力シート➁!$B$3,D27)),"",ROW())</f>
        <v>27</v>
      </c>
      <c r="F27" s="5" t="str">
        <f t="shared" si="0"/>
        <v>イーフェンバッカル錠50μg</v>
      </c>
      <c r="G27" s="4" t="s">
        <v>281</v>
      </c>
      <c r="H27" s="4" t="s">
        <v>291</v>
      </c>
      <c r="I27" s="5" t="s">
        <v>146</v>
      </c>
      <c r="J27" s="5" t="str">
        <f t="shared" si="1"/>
        <v/>
      </c>
      <c r="K27" s="5" t="s">
        <v>146</v>
      </c>
      <c r="L27" s="5" t="str">
        <f t="shared" si="2"/>
        <v>錠</v>
      </c>
      <c r="M27" s="5" t="str">
        <f t="shared" si="3"/>
        <v/>
      </c>
      <c r="N27" s="5" t="str">
        <f t="shared" si="4"/>
        <v/>
      </c>
      <c r="O27" s="5" t="s">
        <v>147</v>
      </c>
      <c r="P27" s="5" t="s">
        <v>146</v>
      </c>
      <c r="Q27" s="5" t="s">
        <v>147</v>
      </c>
      <c r="R27" s="4" t="s">
        <v>284</v>
      </c>
      <c r="S27" s="7">
        <v>545.5</v>
      </c>
      <c r="T27" s="7">
        <v>545.5</v>
      </c>
      <c r="U27" s="4" t="s">
        <v>201</v>
      </c>
      <c r="V27" s="4"/>
      <c r="W27" s="4" t="s">
        <v>202</v>
      </c>
      <c r="X27" s="4"/>
      <c r="Y27" s="4" t="s">
        <v>203</v>
      </c>
      <c r="Z27" s="8">
        <v>44176</v>
      </c>
      <c r="AA27" s="8"/>
      <c r="AB27" s="4" t="s">
        <v>204</v>
      </c>
      <c r="AC27" s="4" t="s">
        <v>205</v>
      </c>
      <c r="AD27" s="4" t="s">
        <v>292</v>
      </c>
      <c r="AE27" s="4" t="s">
        <v>207</v>
      </c>
      <c r="AF27" s="4"/>
      <c r="AG27" s="4"/>
      <c r="AH27" s="4"/>
      <c r="AI27" s="4"/>
      <c r="AJ27" s="4" t="s">
        <v>289</v>
      </c>
      <c r="AK27" s="4" t="s">
        <v>153</v>
      </c>
      <c r="AL27" s="4" t="s">
        <v>208</v>
      </c>
      <c r="AM27" s="4" t="s">
        <v>209</v>
      </c>
      <c r="AN27" s="4"/>
      <c r="AO27" s="4"/>
    </row>
    <row r="28" spans="1:41" ht="18">
      <c r="A28" s="6"/>
      <c r="B28" s="4" t="s">
        <v>293</v>
      </c>
      <c r="C28" s="4" t="s">
        <v>142</v>
      </c>
      <c r="D28" s="4" t="s">
        <v>294</v>
      </c>
      <c r="E28" s="5">
        <f>IF(ISERROR(FIND(【管】入力シート➁!$B$3,D28)),"",ROW())</f>
        <v>28</v>
      </c>
      <c r="F28" s="5" t="str">
        <f t="shared" si="0"/>
        <v>イーフェンバッカル錠600μg</v>
      </c>
      <c r="G28" s="4" t="s">
        <v>281</v>
      </c>
      <c r="H28" s="4" t="s">
        <v>295</v>
      </c>
      <c r="I28" s="5" t="s">
        <v>146</v>
      </c>
      <c r="J28" s="5" t="str">
        <f t="shared" si="1"/>
        <v/>
      </c>
      <c r="K28" s="5" t="s">
        <v>146</v>
      </c>
      <c r="L28" s="5" t="str">
        <f t="shared" si="2"/>
        <v>錠</v>
      </c>
      <c r="M28" s="5" t="str">
        <f t="shared" si="3"/>
        <v/>
      </c>
      <c r="N28" s="5" t="str">
        <f t="shared" si="4"/>
        <v/>
      </c>
      <c r="O28" s="5" t="s">
        <v>147</v>
      </c>
      <c r="P28" s="5" t="s">
        <v>146</v>
      </c>
      <c r="Q28" s="5" t="s">
        <v>147</v>
      </c>
      <c r="R28" s="4" t="s">
        <v>284</v>
      </c>
      <c r="S28" s="7">
        <v>155.1</v>
      </c>
      <c r="T28" s="7">
        <v>155.1</v>
      </c>
      <c r="U28" s="4" t="s">
        <v>201</v>
      </c>
      <c r="V28" s="4"/>
      <c r="W28" s="4" t="s">
        <v>202</v>
      </c>
      <c r="X28" s="4"/>
      <c r="Y28" s="4" t="s">
        <v>203</v>
      </c>
      <c r="Z28" s="8">
        <v>44176</v>
      </c>
      <c r="AA28" s="8"/>
      <c r="AB28" s="4" t="s">
        <v>204</v>
      </c>
      <c r="AC28" s="4" t="s">
        <v>205</v>
      </c>
      <c r="AD28" s="4" t="s">
        <v>296</v>
      </c>
      <c r="AE28" s="4" t="s">
        <v>207</v>
      </c>
      <c r="AF28" s="4"/>
      <c r="AG28" s="4"/>
      <c r="AH28" s="4"/>
      <c r="AI28" s="4"/>
      <c r="AJ28" s="4" t="s">
        <v>293</v>
      </c>
      <c r="AK28" s="4" t="s">
        <v>153</v>
      </c>
      <c r="AL28" s="4" t="s">
        <v>208</v>
      </c>
      <c r="AM28" s="4" t="s">
        <v>209</v>
      </c>
      <c r="AN28" s="4"/>
      <c r="AO28" s="4"/>
    </row>
    <row r="29" spans="1:41" ht="18">
      <c r="A29" s="6"/>
      <c r="B29" s="4" t="s">
        <v>297</v>
      </c>
      <c r="C29" s="4" t="s">
        <v>142</v>
      </c>
      <c r="D29" s="4" t="s">
        <v>298</v>
      </c>
      <c r="E29" s="5">
        <f>IF(ISERROR(FIND(【管】入力シート➁!$B$3,D29)),"",ROW())</f>
        <v>29</v>
      </c>
      <c r="F29" s="5" t="str">
        <f t="shared" si="0"/>
        <v>イーフェンバッカル錠800μg</v>
      </c>
      <c r="G29" s="4" t="s">
        <v>281</v>
      </c>
      <c r="H29" s="4" t="s">
        <v>299</v>
      </c>
      <c r="I29" s="5" t="s">
        <v>146</v>
      </c>
      <c r="J29" s="5" t="str">
        <f t="shared" si="1"/>
        <v/>
      </c>
      <c r="K29" s="5" t="s">
        <v>146</v>
      </c>
      <c r="L29" s="5" t="str">
        <f t="shared" si="2"/>
        <v>錠</v>
      </c>
      <c r="M29" s="5" t="str">
        <f t="shared" si="3"/>
        <v/>
      </c>
      <c r="N29" s="5" t="str">
        <f t="shared" si="4"/>
        <v/>
      </c>
      <c r="O29" s="5" t="s">
        <v>147</v>
      </c>
      <c r="P29" s="5" t="s">
        <v>146</v>
      </c>
      <c r="Q29" s="5" t="s">
        <v>147</v>
      </c>
      <c r="R29" s="4" t="s">
        <v>176</v>
      </c>
      <c r="S29" s="7">
        <v>166.9</v>
      </c>
      <c r="T29" s="7">
        <v>174</v>
      </c>
      <c r="U29" s="4" t="s">
        <v>201</v>
      </c>
      <c r="V29" s="4"/>
      <c r="W29" s="4" t="s">
        <v>202</v>
      </c>
      <c r="X29" s="4"/>
      <c r="Y29" s="4" t="s">
        <v>203</v>
      </c>
      <c r="Z29" s="8">
        <v>44001</v>
      </c>
      <c r="AA29" s="8"/>
      <c r="AB29" s="4" t="s">
        <v>204</v>
      </c>
      <c r="AC29" s="4" t="s">
        <v>205</v>
      </c>
      <c r="AD29" s="4" t="s">
        <v>300</v>
      </c>
      <c r="AE29" s="4" t="s">
        <v>207</v>
      </c>
      <c r="AF29" s="4"/>
      <c r="AG29" s="4"/>
      <c r="AH29" s="4"/>
      <c r="AI29" s="4"/>
      <c r="AJ29" s="4" t="s">
        <v>297</v>
      </c>
      <c r="AK29" s="4" t="s">
        <v>153</v>
      </c>
      <c r="AL29" s="4" t="s">
        <v>208</v>
      </c>
      <c r="AM29" s="4" t="s">
        <v>209</v>
      </c>
      <c r="AN29" s="4"/>
      <c r="AO29" s="4"/>
    </row>
    <row r="30" spans="1:41" ht="18">
      <c r="A30" s="6"/>
      <c r="B30" s="4" t="s">
        <v>301</v>
      </c>
      <c r="C30" s="4" t="s">
        <v>142</v>
      </c>
      <c r="D30" s="4" t="s">
        <v>302</v>
      </c>
      <c r="E30" s="5">
        <f>IF(ISERROR(FIND(【管】入力シート➁!$B$3,D30)),"",ROW())</f>
        <v>30</v>
      </c>
      <c r="F30" s="5" t="str">
        <f t="shared" si="0"/>
        <v>オキシコドン徐放カプセル10mg「テルモ」</v>
      </c>
      <c r="G30" s="4" t="s">
        <v>303</v>
      </c>
      <c r="H30" s="4" t="s">
        <v>173</v>
      </c>
      <c r="I30" s="5" t="s">
        <v>146</v>
      </c>
      <c r="J30" s="5" t="str">
        <f t="shared" si="1"/>
        <v/>
      </c>
      <c r="K30" s="5" t="s">
        <v>146</v>
      </c>
      <c r="L30" s="5" t="str">
        <f t="shared" si="2"/>
        <v>0mg1カプセル</v>
      </c>
      <c r="M30" s="5" t="str">
        <f t="shared" si="3"/>
        <v>カプセル</v>
      </c>
      <c r="N30" s="5" t="str">
        <f t="shared" si="4"/>
        <v/>
      </c>
      <c r="O30" s="5" t="s">
        <v>174</v>
      </c>
      <c r="P30" s="5" t="s">
        <v>146</v>
      </c>
      <c r="Q30" s="5" t="s">
        <v>175</v>
      </c>
      <c r="R30" s="4" t="s">
        <v>176</v>
      </c>
      <c r="S30" s="7">
        <v>49.6</v>
      </c>
      <c r="T30" s="7">
        <v>51.7</v>
      </c>
      <c r="U30" s="4" t="s">
        <v>201</v>
      </c>
      <c r="V30" s="4"/>
      <c r="W30" s="4" t="s">
        <v>202</v>
      </c>
      <c r="X30" s="4"/>
      <c r="Y30" s="4" t="s">
        <v>203</v>
      </c>
      <c r="Z30" s="8">
        <v>44001</v>
      </c>
      <c r="AA30" s="8"/>
      <c r="AB30" s="4" t="s">
        <v>204</v>
      </c>
      <c r="AC30" s="4" t="s">
        <v>205</v>
      </c>
      <c r="AD30" s="4" t="s">
        <v>304</v>
      </c>
      <c r="AE30" s="4" t="s">
        <v>207</v>
      </c>
      <c r="AF30" s="4"/>
      <c r="AG30" s="4"/>
      <c r="AH30" s="4"/>
      <c r="AI30" s="4"/>
      <c r="AJ30" s="4" t="s">
        <v>301</v>
      </c>
      <c r="AK30" s="4" t="s">
        <v>153</v>
      </c>
      <c r="AL30" s="4" t="s">
        <v>208</v>
      </c>
      <c r="AM30" s="4" t="s">
        <v>209</v>
      </c>
      <c r="AN30" s="4"/>
      <c r="AO30" s="4"/>
    </row>
    <row r="31" spans="1:41" ht="18">
      <c r="A31" s="6"/>
      <c r="B31" s="4" t="s">
        <v>305</v>
      </c>
      <c r="C31" s="4" t="s">
        <v>142</v>
      </c>
      <c r="D31" s="4" t="s">
        <v>306</v>
      </c>
      <c r="E31" s="5">
        <f>IF(ISERROR(FIND(【管】入力シート➁!$B$3,D31)),"",ROW())</f>
        <v>31</v>
      </c>
      <c r="F31" s="5" t="str">
        <f t="shared" si="0"/>
        <v>オキシコドン徐放カプセル20mg「テルモ」</v>
      </c>
      <c r="G31" s="4" t="s">
        <v>303</v>
      </c>
      <c r="H31" s="4" t="s">
        <v>307</v>
      </c>
      <c r="I31" s="5" t="s">
        <v>146</v>
      </c>
      <c r="J31" s="5" t="str">
        <f t="shared" si="1"/>
        <v/>
      </c>
      <c r="K31" s="5" t="s">
        <v>146</v>
      </c>
      <c r="L31" s="5" t="str">
        <f t="shared" si="2"/>
        <v>カプセル</v>
      </c>
      <c r="M31" s="5" t="str">
        <f t="shared" si="3"/>
        <v/>
      </c>
      <c r="N31" s="5" t="str">
        <f t="shared" si="4"/>
        <v/>
      </c>
      <c r="O31" s="5" t="s">
        <v>174</v>
      </c>
      <c r="P31" s="5" t="s">
        <v>146</v>
      </c>
      <c r="Q31" s="5" t="s">
        <v>175</v>
      </c>
      <c r="R31" s="4" t="s">
        <v>176</v>
      </c>
      <c r="S31" s="7">
        <v>323</v>
      </c>
      <c r="T31" s="7">
        <v>323</v>
      </c>
      <c r="U31" s="4" t="s">
        <v>201</v>
      </c>
      <c r="V31" s="4"/>
      <c r="W31" s="4" t="s">
        <v>202</v>
      </c>
      <c r="X31" s="4"/>
      <c r="Y31" s="4" t="s">
        <v>203</v>
      </c>
      <c r="Z31" s="8">
        <v>44001</v>
      </c>
      <c r="AA31" s="8"/>
      <c r="AB31" s="4" t="s">
        <v>204</v>
      </c>
      <c r="AC31" s="4" t="s">
        <v>205</v>
      </c>
      <c r="AD31" s="4" t="s">
        <v>308</v>
      </c>
      <c r="AE31" s="4" t="s">
        <v>207</v>
      </c>
      <c r="AF31" s="4"/>
      <c r="AG31" s="4"/>
      <c r="AH31" s="4"/>
      <c r="AI31" s="4"/>
      <c r="AJ31" s="4" t="s">
        <v>305</v>
      </c>
      <c r="AK31" s="4" t="s">
        <v>153</v>
      </c>
      <c r="AL31" s="4" t="s">
        <v>208</v>
      </c>
      <c r="AM31" s="4" t="s">
        <v>209</v>
      </c>
      <c r="AN31" s="4"/>
      <c r="AO31" s="4"/>
    </row>
    <row r="32" spans="1:41" ht="18">
      <c r="A32" s="6"/>
      <c r="B32" s="4" t="s">
        <v>309</v>
      </c>
      <c r="C32" s="4" t="s">
        <v>142</v>
      </c>
      <c r="D32" s="4" t="s">
        <v>310</v>
      </c>
      <c r="E32" s="5">
        <f>IF(ISERROR(FIND(【管】入力シート➁!$B$3,D32)),"",ROW())</f>
        <v>32</v>
      </c>
      <c r="F32" s="5" t="str">
        <f t="shared" si="0"/>
        <v>オキシコドン徐放カプセル40mg「テルモ」</v>
      </c>
      <c r="G32" s="4" t="s">
        <v>303</v>
      </c>
      <c r="H32" s="4" t="s">
        <v>311</v>
      </c>
      <c r="I32" s="5" t="s">
        <v>146</v>
      </c>
      <c r="J32" s="5" t="str">
        <f t="shared" si="1"/>
        <v/>
      </c>
      <c r="K32" s="5" t="s">
        <v>146</v>
      </c>
      <c r="L32" s="5" t="str">
        <f t="shared" si="2"/>
        <v>カプセル</v>
      </c>
      <c r="M32" s="5" t="str">
        <f t="shared" si="3"/>
        <v/>
      </c>
      <c r="N32" s="5" t="str">
        <f t="shared" si="4"/>
        <v/>
      </c>
      <c r="O32" s="5" t="s">
        <v>174</v>
      </c>
      <c r="P32" s="5" t="s">
        <v>146</v>
      </c>
      <c r="Q32" s="5" t="s">
        <v>175</v>
      </c>
      <c r="R32" s="4" t="s">
        <v>176</v>
      </c>
      <c r="S32" s="7">
        <v>90.5</v>
      </c>
      <c r="T32" s="7">
        <v>94.7</v>
      </c>
      <c r="U32" s="4" t="s">
        <v>201</v>
      </c>
      <c r="V32" s="4"/>
      <c r="W32" s="4" t="s">
        <v>202</v>
      </c>
      <c r="X32" s="4"/>
      <c r="Y32" s="4" t="s">
        <v>203</v>
      </c>
      <c r="Z32" s="8">
        <v>44001</v>
      </c>
      <c r="AA32" s="8"/>
      <c r="AB32" s="4" t="s">
        <v>204</v>
      </c>
      <c r="AC32" s="4" t="s">
        <v>205</v>
      </c>
      <c r="AD32" s="4" t="s">
        <v>312</v>
      </c>
      <c r="AE32" s="4" t="s">
        <v>207</v>
      </c>
      <c r="AF32" s="4"/>
      <c r="AG32" s="4"/>
      <c r="AH32" s="4"/>
      <c r="AI32" s="4"/>
      <c r="AJ32" s="4" t="s">
        <v>309</v>
      </c>
      <c r="AK32" s="4" t="s">
        <v>153</v>
      </c>
      <c r="AL32" s="4" t="s">
        <v>208</v>
      </c>
      <c r="AM32" s="4" t="s">
        <v>209</v>
      </c>
      <c r="AN32" s="4"/>
      <c r="AO32" s="4"/>
    </row>
    <row r="33" spans="1:41" ht="18">
      <c r="A33" s="6"/>
      <c r="B33" s="4" t="s">
        <v>313</v>
      </c>
      <c r="C33" s="4" t="s">
        <v>142</v>
      </c>
      <c r="D33" s="4" t="s">
        <v>314</v>
      </c>
      <c r="E33" s="5">
        <f>IF(ISERROR(FIND(【管】入力シート➁!$B$3,D33)),"",ROW())</f>
        <v>33</v>
      </c>
      <c r="F33" s="5" t="str">
        <f t="shared" si="0"/>
        <v>オキシコドン徐放カプセル5mg「テルモ」</v>
      </c>
      <c r="G33" s="4" t="s">
        <v>303</v>
      </c>
      <c r="H33" s="4" t="s">
        <v>315</v>
      </c>
      <c r="I33" s="5" t="s">
        <v>146</v>
      </c>
      <c r="J33" s="5" t="str">
        <f t="shared" si="1"/>
        <v/>
      </c>
      <c r="K33" s="5" t="s">
        <v>146</v>
      </c>
      <c r="L33" s="5" t="str">
        <f t="shared" si="2"/>
        <v>カプセル</v>
      </c>
      <c r="M33" s="5" t="str">
        <f t="shared" si="3"/>
        <v/>
      </c>
      <c r="N33" s="5" t="str">
        <f t="shared" si="4"/>
        <v/>
      </c>
      <c r="O33" s="5" t="s">
        <v>174</v>
      </c>
      <c r="P33" s="5" t="s">
        <v>146</v>
      </c>
      <c r="Q33" s="5" t="s">
        <v>175</v>
      </c>
      <c r="R33" s="4" t="s">
        <v>176</v>
      </c>
      <c r="S33" s="7">
        <v>94.1</v>
      </c>
      <c r="T33" s="7">
        <v>94.1</v>
      </c>
      <c r="U33" s="4" t="s">
        <v>201</v>
      </c>
      <c r="V33" s="4"/>
      <c r="W33" s="4" t="s">
        <v>267</v>
      </c>
      <c r="X33" s="4"/>
      <c r="Y33" s="4" t="s">
        <v>150</v>
      </c>
      <c r="Z33" s="8">
        <v>38877</v>
      </c>
      <c r="AA33" s="8"/>
      <c r="AB33" s="4" t="s">
        <v>268</v>
      </c>
      <c r="AC33" s="4" t="s">
        <v>151</v>
      </c>
      <c r="AD33" s="4"/>
      <c r="AE33" s="4"/>
      <c r="AF33" s="4"/>
      <c r="AG33" s="4"/>
      <c r="AH33" s="4"/>
      <c r="AI33" s="4"/>
      <c r="AJ33" s="4" t="s">
        <v>313</v>
      </c>
      <c r="AK33" s="4" t="s">
        <v>153</v>
      </c>
      <c r="AL33" s="4" t="s">
        <v>316</v>
      </c>
      <c r="AM33" s="4" t="s">
        <v>317</v>
      </c>
      <c r="AN33" s="4"/>
      <c r="AO33" s="4"/>
    </row>
    <row r="34" spans="1:41" ht="18">
      <c r="A34" s="6"/>
      <c r="B34" s="4" t="s">
        <v>318</v>
      </c>
      <c r="C34" s="5" t="s">
        <v>142</v>
      </c>
      <c r="D34" s="5" t="s">
        <v>319</v>
      </c>
      <c r="E34" s="5">
        <f>IF(ISERROR(FIND(【管】入力シート➁!$B$3,D34)),"",ROW())</f>
        <v>34</v>
      </c>
      <c r="F34" s="5" t="str">
        <f t="shared" ref="F34:F65" si="5">INDEX(D:D,SMALL(E:E,ROW(D33)))</f>
        <v>オキシコドン徐放錠10mg「第一三共」</v>
      </c>
      <c r="G34" s="5" t="s">
        <v>320</v>
      </c>
      <c r="H34" s="5" t="s">
        <v>145</v>
      </c>
      <c r="I34" s="5" t="s">
        <v>146</v>
      </c>
      <c r="J34" s="5" t="str">
        <f t="shared" ref="J34:J65" si="6">IFERROR(RIGHT(I34,LEN(I34)-FIND("%",I34)),IFERROR((RIGHT(I34,LEN(I34)-FIND("g",I34))),""))</f>
        <v/>
      </c>
      <c r="K34" s="5" t="s">
        <v>146</v>
      </c>
      <c r="L34" s="5" t="str">
        <f t="shared" ref="L34:L65" si="7">RIGHT(H34,LEN(H34)-FIND("1",H34))</f>
        <v>0mg1錠</v>
      </c>
      <c r="M34" s="5" t="str">
        <f t="shared" ref="M34:M65" si="8">IFERROR(RIGHT(L34,LEN(L34)-FIND("1",L34)),"")</f>
        <v>錠</v>
      </c>
      <c r="N34" s="5" t="str">
        <f t="shared" ref="N34:N65" si="9">IFERROR(RIGHT(M34,LEN(M34)-FIND("1",M34)),"")</f>
        <v/>
      </c>
      <c r="O34" s="5" t="s">
        <v>147</v>
      </c>
      <c r="P34" s="5" t="s">
        <v>146</v>
      </c>
      <c r="Q34" s="5" t="s">
        <v>147</v>
      </c>
      <c r="R34" s="4" t="s">
        <v>148</v>
      </c>
      <c r="S34" s="7">
        <v>149.80000000000001</v>
      </c>
      <c r="T34" s="7">
        <v>149.80000000000001</v>
      </c>
      <c r="U34" s="4" t="s">
        <v>149</v>
      </c>
      <c r="V34" s="4"/>
      <c r="W34" s="4"/>
      <c r="X34" s="4"/>
      <c r="Y34" s="4" t="s">
        <v>203</v>
      </c>
      <c r="Z34" s="8"/>
      <c r="AA34" s="8"/>
      <c r="AB34" s="4"/>
      <c r="AC34" s="4" t="s">
        <v>151</v>
      </c>
      <c r="AD34" s="4"/>
      <c r="AE34" s="4"/>
      <c r="AF34" s="4" t="s">
        <v>166</v>
      </c>
      <c r="AG34" s="4"/>
      <c r="AH34" s="4"/>
      <c r="AI34" s="4"/>
      <c r="AJ34" s="4" t="s">
        <v>321</v>
      </c>
      <c r="AK34" s="4" t="s">
        <v>322</v>
      </c>
      <c r="AL34" s="4" t="s">
        <v>154</v>
      </c>
      <c r="AM34" s="4" t="s">
        <v>323</v>
      </c>
      <c r="AN34" s="4"/>
      <c r="AO34" s="4"/>
    </row>
    <row r="35" spans="1:41" ht="18">
      <c r="A35" s="6"/>
      <c r="B35" s="4" t="s">
        <v>318</v>
      </c>
      <c r="C35" s="4" t="s">
        <v>142</v>
      </c>
      <c r="D35" s="4" t="s">
        <v>324</v>
      </c>
      <c r="E35" s="5">
        <f>IF(ISERROR(FIND(【管】入力シート➁!$B$3,D35)),"",ROW())</f>
        <v>35</v>
      </c>
      <c r="F35" s="5" t="str">
        <f t="shared" si="5"/>
        <v>オキシコドン徐放錠10mgNX「第一三共」</v>
      </c>
      <c r="G35" s="4" t="s">
        <v>325</v>
      </c>
      <c r="H35" s="4" t="s">
        <v>145</v>
      </c>
      <c r="I35" s="5" t="s">
        <v>146</v>
      </c>
      <c r="J35" s="5" t="str">
        <f t="shared" si="6"/>
        <v/>
      </c>
      <c r="K35" s="5" t="s">
        <v>146</v>
      </c>
      <c r="L35" s="5" t="str">
        <f t="shared" si="7"/>
        <v>0mg1錠</v>
      </c>
      <c r="M35" s="5" t="str">
        <f t="shared" si="8"/>
        <v>錠</v>
      </c>
      <c r="N35" s="5" t="str">
        <f t="shared" si="9"/>
        <v/>
      </c>
      <c r="O35" s="5" t="s">
        <v>147</v>
      </c>
      <c r="P35" s="5" t="s">
        <v>146</v>
      </c>
      <c r="Q35" s="5" t="s">
        <v>147</v>
      </c>
      <c r="R35" s="4" t="s">
        <v>176</v>
      </c>
      <c r="S35" s="7">
        <v>149.80000000000001</v>
      </c>
      <c r="T35" s="7">
        <v>149.80000000000001</v>
      </c>
      <c r="U35" s="4" t="s">
        <v>149</v>
      </c>
      <c r="V35" s="4"/>
      <c r="W35" s="4"/>
      <c r="X35" s="4"/>
      <c r="Y35" s="4" t="s">
        <v>203</v>
      </c>
      <c r="Z35" s="8"/>
      <c r="AA35" s="8"/>
      <c r="AB35" s="4"/>
      <c r="AC35" s="4" t="s">
        <v>151</v>
      </c>
      <c r="AD35" s="4"/>
      <c r="AE35" s="4"/>
      <c r="AF35" s="4" t="s">
        <v>166</v>
      </c>
      <c r="AG35" s="4"/>
      <c r="AH35" s="4"/>
      <c r="AI35" s="4"/>
      <c r="AJ35" s="4" t="s">
        <v>326</v>
      </c>
      <c r="AK35" s="4" t="s">
        <v>322</v>
      </c>
      <c r="AL35" s="4" t="s">
        <v>154</v>
      </c>
      <c r="AM35" s="4" t="s">
        <v>323</v>
      </c>
      <c r="AN35" s="4"/>
      <c r="AO35" s="4"/>
    </row>
    <row r="36" spans="1:41" ht="18">
      <c r="A36" s="6"/>
      <c r="B36" s="4" t="s">
        <v>327</v>
      </c>
      <c r="C36" s="5" t="s">
        <v>142</v>
      </c>
      <c r="D36" s="5" t="s">
        <v>328</v>
      </c>
      <c r="E36" s="5">
        <f>IF(ISERROR(FIND(【管】入力シート➁!$B$3,D36)),"",ROW())</f>
        <v>36</v>
      </c>
      <c r="F36" s="5" t="str">
        <f t="shared" si="5"/>
        <v>オキシコドン徐放錠20mg「第一三共」</v>
      </c>
      <c r="G36" s="5" t="s">
        <v>320</v>
      </c>
      <c r="H36" s="5" t="s">
        <v>329</v>
      </c>
      <c r="I36" s="5" t="s">
        <v>146</v>
      </c>
      <c r="J36" s="5" t="str">
        <f t="shared" si="6"/>
        <v/>
      </c>
      <c r="K36" s="5" t="s">
        <v>146</v>
      </c>
      <c r="L36" s="5" t="str">
        <f t="shared" si="7"/>
        <v>錠</v>
      </c>
      <c r="M36" s="5" t="str">
        <f t="shared" si="8"/>
        <v/>
      </c>
      <c r="N36" s="5" t="str">
        <f t="shared" si="9"/>
        <v/>
      </c>
      <c r="O36" s="5" t="s">
        <v>147</v>
      </c>
      <c r="P36" s="5" t="s">
        <v>146</v>
      </c>
      <c r="Q36" s="5" t="s">
        <v>147</v>
      </c>
      <c r="R36" s="4" t="s">
        <v>148</v>
      </c>
      <c r="S36" s="7">
        <v>1243.5</v>
      </c>
      <c r="T36" s="7">
        <v>1243.5</v>
      </c>
      <c r="U36" s="4" t="s">
        <v>149</v>
      </c>
      <c r="V36" s="4"/>
      <c r="W36" s="4"/>
      <c r="X36" s="4"/>
      <c r="Y36" s="4" t="s">
        <v>203</v>
      </c>
      <c r="Z36" s="8"/>
      <c r="AA36" s="8"/>
      <c r="AB36" s="4"/>
      <c r="AC36" s="4" t="s">
        <v>151</v>
      </c>
      <c r="AD36" s="4"/>
      <c r="AE36" s="4"/>
      <c r="AF36" s="4" t="s">
        <v>166</v>
      </c>
      <c r="AG36" s="4"/>
      <c r="AH36" s="4"/>
      <c r="AI36" s="4"/>
      <c r="AJ36" s="4" t="s">
        <v>330</v>
      </c>
      <c r="AK36" s="4" t="s">
        <v>322</v>
      </c>
      <c r="AL36" s="4" t="s">
        <v>154</v>
      </c>
      <c r="AM36" s="4" t="s">
        <v>323</v>
      </c>
      <c r="AN36" s="4"/>
      <c r="AO36" s="4"/>
    </row>
    <row r="37" spans="1:41" ht="18">
      <c r="A37" s="6"/>
      <c r="B37" s="4" t="s">
        <v>327</v>
      </c>
      <c r="C37" s="4" t="s">
        <v>142</v>
      </c>
      <c r="D37" s="4" t="s">
        <v>331</v>
      </c>
      <c r="E37" s="5">
        <f>IF(ISERROR(FIND(【管】入力シート➁!$B$3,D37)),"",ROW())</f>
        <v>37</v>
      </c>
      <c r="F37" s="5" t="str">
        <f t="shared" si="5"/>
        <v>オキシコドン徐放錠20mgNX「第一三共」</v>
      </c>
      <c r="G37" s="4" t="s">
        <v>325</v>
      </c>
      <c r="H37" s="4" t="s">
        <v>329</v>
      </c>
      <c r="I37" s="5" t="s">
        <v>146</v>
      </c>
      <c r="J37" s="5" t="str">
        <f t="shared" si="6"/>
        <v/>
      </c>
      <c r="K37" s="5" t="s">
        <v>146</v>
      </c>
      <c r="L37" s="5" t="str">
        <f t="shared" si="7"/>
        <v>錠</v>
      </c>
      <c r="M37" s="5" t="str">
        <f t="shared" si="8"/>
        <v/>
      </c>
      <c r="N37" s="5" t="str">
        <f t="shared" si="9"/>
        <v/>
      </c>
      <c r="O37" s="5" t="s">
        <v>147</v>
      </c>
      <c r="P37" s="5" t="s">
        <v>146</v>
      </c>
      <c r="Q37" s="5" t="s">
        <v>147</v>
      </c>
      <c r="R37" s="4" t="s">
        <v>176</v>
      </c>
      <c r="S37" s="7">
        <v>1243.5</v>
      </c>
      <c r="T37" s="7">
        <v>1243.5</v>
      </c>
      <c r="U37" s="4" t="s">
        <v>149</v>
      </c>
      <c r="V37" s="4"/>
      <c r="W37" s="4"/>
      <c r="X37" s="4"/>
      <c r="Y37" s="4" t="s">
        <v>203</v>
      </c>
      <c r="Z37" s="8"/>
      <c r="AA37" s="8"/>
      <c r="AB37" s="4"/>
      <c r="AC37" s="4" t="s">
        <v>151</v>
      </c>
      <c r="AD37" s="4"/>
      <c r="AE37" s="4"/>
      <c r="AF37" s="4" t="s">
        <v>166</v>
      </c>
      <c r="AG37" s="4"/>
      <c r="AH37" s="4"/>
      <c r="AI37" s="4"/>
      <c r="AJ37" s="4" t="s">
        <v>332</v>
      </c>
      <c r="AK37" s="4" t="s">
        <v>322</v>
      </c>
      <c r="AL37" s="4" t="s">
        <v>154</v>
      </c>
      <c r="AM37" s="4" t="s">
        <v>323</v>
      </c>
      <c r="AN37" s="4"/>
      <c r="AO37" s="4"/>
    </row>
    <row r="38" spans="1:41" ht="18">
      <c r="A38" s="6"/>
      <c r="B38" s="4" t="s">
        <v>333</v>
      </c>
      <c r="C38" s="5" t="s">
        <v>142</v>
      </c>
      <c r="D38" s="5" t="s">
        <v>334</v>
      </c>
      <c r="E38" s="5">
        <f>IF(ISERROR(FIND(【管】入力シート➁!$B$3,D38)),"",ROW())</f>
        <v>38</v>
      </c>
      <c r="F38" s="5" t="str">
        <f t="shared" si="5"/>
        <v>オキシコドン徐放錠40mg「第一三共」</v>
      </c>
      <c r="G38" s="5" t="s">
        <v>320</v>
      </c>
      <c r="H38" s="5" t="s">
        <v>335</v>
      </c>
      <c r="I38" s="5" t="s">
        <v>146</v>
      </c>
      <c r="J38" s="5" t="str">
        <f t="shared" si="6"/>
        <v/>
      </c>
      <c r="K38" s="5" t="s">
        <v>146</v>
      </c>
      <c r="L38" s="5" t="str">
        <f t="shared" si="7"/>
        <v>錠</v>
      </c>
      <c r="M38" s="5" t="str">
        <f t="shared" si="8"/>
        <v/>
      </c>
      <c r="N38" s="5" t="str">
        <f t="shared" si="9"/>
        <v/>
      </c>
      <c r="O38" s="5" t="s">
        <v>147</v>
      </c>
      <c r="P38" s="5" t="s">
        <v>146</v>
      </c>
      <c r="Q38" s="5" t="s">
        <v>147</v>
      </c>
      <c r="R38" s="4" t="s">
        <v>148</v>
      </c>
      <c r="S38" s="7">
        <v>79.5</v>
      </c>
      <c r="T38" s="7">
        <v>79.5</v>
      </c>
      <c r="U38" s="4" t="s">
        <v>149</v>
      </c>
      <c r="V38" s="4"/>
      <c r="W38" s="4"/>
      <c r="X38" s="4"/>
      <c r="Y38" s="4" t="s">
        <v>203</v>
      </c>
      <c r="Z38" s="8"/>
      <c r="AA38" s="8"/>
      <c r="AB38" s="4"/>
      <c r="AC38" s="4" t="s">
        <v>151</v>
      </c>
      <c r="AD38" s="4"/>
      <c r="AE38" s="4"/>
      <c r="AF38" s="4" t="s">
        <v>166</v>
      </c>
      <c r="AG38" s="4"/>
      <c r="AH38" s="4"/>
      <c r="AI38" s="4"/>
      <c r="AJ38" s="4" t="s">
        <v>336</v>
      </c>
      <c r="AK38" s="4" t="s">
        <v>322</v>
      </c>
      <c r="AL38" s="4" t="s">
        <v>154</v>
      </c>
      <c r="AM38" s="4" t="s">
        <v>323</v>
      </c>
      <c r="AN38" s="4"/>
      <c r="AO38" s="4"/>
    </row>
    <row r="39" spans="1:41" ht="18">
      <c r="A39" s="6"/>
      <c r="B39" s="4" t="s">
        <v>333</v>
      </c>
      <c r="C39" s="4" t="s">
        <v>142</v>
      </c>
      <c r="D39" s="4" t="s">
        <v>337</v>
      </c>
      <c r="E39" s="5">
        <f>IF(ISERROR(FIND(【管】入力シート➁!$B$3,D39)),"",ROW())</f>
        <v>39</v>
      </c>
      <c r="F39" s="5" t="str">
        <f t="shared" si="5"/>
        <v>オキシコドン徐放錠40mgNX「第一三共」</v>
      </c>
      <c r="G39" s="4" t="s">
        <v>325</v>
      </c>
      <c r="H39" s="4" t="s">
        <v>335</v>
      </c>
      <c r="I39" s="5" t="s">
        <v>146</v>
      </c>
      <c r="J39" s="5" t="str">
        <f t="shared" si="6"/>
        <v/>
      </c>
      <c r="K39" s="5" t="s">
        <v>146</v>
      </c>
      <c r="L39" s="5" t="str">
        <f t="shared" si="7"/>
        <v>錠</v>
      </c>
      <c r="M39" s="5" t="str">
        <f t="shared" si="8"/>
        <v/>
      </c>
      <c r="N39" s="5" t="str">
        <f t="shared" si="9"/>
        <v/>
      </c>
      <c r="O39" s="5" t="s">
        <v>147</v>
      </c>
      <c r="P39" s="5" t="s">
        <v>146</v>
      </c>
      <c r="Q39" s="5" t="s">
        <v>147</v>
      </c>
      <c r="R39" s="4" t="s">
        <v>176</v>
      </c>
      <c r="S39" s="7">
        <v>79.5</v>
      </c>
      <c r="T39" s="7">
        <v>79.5</v>
      </c>
      <c r="U39" s="4" t="s">
        <v>149</v>
      </c>
      <c r="V39" s="4"/>
      <c r="W39" s="4"/>
      <c r="X39" s="4"/>
      <c r="Y39" s="4" t="s">
        <v>203</v>
      </c>
      <c r="Z39" s="8"/>
      <c r="AA39" s="8"/>
      <c r="AB39" s="4"/>
      <c r="AC39" s="4" t="s">
        <v>151</v>
      </c>
      <c r="AD39" s="4"/>
      <c r="AE39" s="4"/>
      <c r="AF39" s="4" t="s">
        <v>166</v>
      </c>
      <c r="AG39" s="4"/>
      <c r="AH39" s="4"/>
      <c r="AI39" s="4"/>
      <c r="AJ39" s="4" t="s">
        <v>338</v>
      </c>
      <c r="AK39" s="4" t="s">
        <v>322</v>
      </c>
      <c r="AL39" s="4" t="s">
        <v>154</v>
      </c>
      <c r="AM39" s="4" t="s">
        <v>323</v>
      </c>
      <c r="AN39" s="4"/>
      <c r="AO39" s="4"/>
    </row>
    <row r="40" spans="1:41" ht="18">
      <c r="A40" s="6"/>
      <c r="B40" s="4" t="s">
        <v>339</v>
      </c>
      <c r="C40" s="5" t="s">
        <v>142</v>
      </c>
      <c r="D40" s="5" t="s">
        <v>340</v>
      </c>
      <c r="E40" s="5">
        <f>IF(ISERROR(FIND(【管】入力シート➁!$B$3,D40)),"",ROW())</f>
        <v>40</v>
      </c>
      <c r="F40" s="5" t="str">
        <f t="shared" si="5"/>
        <v>オキシコドン徐放錠5mg「第一三共」</v>
      </c>
      <c r="G40" s="5" t="s">
        <v>320</v>
      </c>
      <c r="H40" s="5" t="s">
        <v>341</v>
      </c>
      <c r="I40" s="5" t="s">
        <v>146</v>
      </c>
      <c r="J40" s="5" t="str">
        <f t="shared" si="6"/>
        <v/>
      </c>
      <c r="K40" s="5" t="s">
        <v>146</v>
      </c>
      <c r="L40" s="5" t="str">
        <f t="shared" si="7"/>
        <v>錠</v>
      </c>
      <c r="M40" s="5" t="str">
        <f t="shared" si="8"/>
        <v/>
      </c>
      <c r="N40" s="5" t="str">
        <f t="shared" si="9"/>
        <v/>
      </c>
      <c r="O40" s="5" t="s">
        <v>147</v>
      </c>
      <c r="P40" s="5" t="s">
        <v>146</v>
      </c>
      <c r="Q40" s="5" t="s">
        <v>147</v>
      </c>
      <c r="R40" s="4" t="s">
        <v>148</v>
      </c>
      <c r="S40" s="7">
        <v>1133.2</v>
      </c>
      <c r="T40" s="7">
        <v>1133.2</v>
      </c>
      <c r="U40" s="4" t="s">
        <v>149</v>
      </c>
      <c r="V40" s="4"/>
      <c r="W40" s="4"/>
      <c r="X40" s="4"/>
      <c r="Y40" s="4" t="s">
        <v>203</v>
      </c>
      <c r="Z40" s="8"/>
      <c r="AA40" s="8"/>
      <c r="AB40" s="4"/>
      <c r="AC40" s="4" t="s">
        <v>151</v>
      </c>
      <c r="AD40" s="4"/>
      <c r="AE40" s="4"/>
      <c r="AF40" s="4"/>
      <c r="AG40" s="4"/>
      <c r="AH40" s="4"/>
      <c r="AI40" s="4"/>
      <c r="AJ40" s="4" t="s">
        <v>342</v>
      </c>
      <c r="AK40" s="4" t="s">
        <v>322</v>
      </c>
      <c r="AL40" s="4" t="s">
        <v>154</v>
      </c>
      <c r="AM40" s="4" t="s">
        <v>343</v>
      </c>
      <c r="AN40" s="4"/>
      <c r="AO40" s="4"/>
    </row>
    <row r="41" spans="1:41" ht="18">
      <c r="A41" s="6"/>
      <c r="B41" s="4" t="s">
        <v>339</v>
      </c>
      <c r="C41" s="4" t="s">
        <v>142</v>
      </c>
      <c r="D41" s="4" t="s">
        <v>344</v>
      </c>
      <c r="E41" s="5">
        <f>IF(ISERROR(FIND(【管】入力シート➁!$B$3,D41)),"",ROW())</f>
        <v>41</v>
      </c>
      <c r="F41" s="5" t="str">
        <f t="shared" si="5"/>
        <v>オキシコドン徐放錠5mgNX「第一三共」</v>
      </c>
      <c r="G41" s="4" t="s">
        <v>325</v>
      </c>
      <c r="H41" s="4" t="s">
        <v>341</v>
      </c>
      <c r="I41" s="5" t="s">
        <v>146</v>
      </c>
      <c r="J41" s="5" t="str">
        <f t="shared" si="6"/>
        <v/>
      </c>
      <c r="K41" s="5" t="s">
        <v>146</v>
      </c>
      <c r="L41" s="5" t="str">
        <f t="shared" si="7"/>
        <v>錠</v>
      </c>
      <c r="M41" s="5" t="str">
        <f t="shared" si="8"/>
        <v/>
      </c>
      <c r="N41" s="5" t="str">
        <f t="shared" si="9"/>
        <v/>
      </c>
      <c r="O41" s="5" t="s">
        <v>147</v>
      </c>
      <c r="P41" s="5" t="s">
        <v>146</v>
      </c>
      <c r="Q41" s="5" t="s">
        <v>147</v>
      </c>
      <c r="R41" s="4" t="s">
        <v>176</v>
      </c>
      <c r="S41" s="7">
        <v>1133.2</v>
      </c>
      <c r="T41" s="7">
        <v>1133.2</v>
      </c>
      <c r="U41" s="4" t="s">
        <v>149</v>
      </c>
      <c r="V41" s="4"/>
      <c r="W41" s="4"/>
      <c r="X41" s="4"/>
      <c r="Y41" s="4" t="s">
        <v>203</v>
      </c>
      <c r="Z41" s="8"/>
      <c r="AA41" s="8"/>
      <c r="AB41" s="4"/>
      <c r="AC41" s="4" t="s">
        <v>151</v>
      </c>
      <c r="AD41" s="4"/>
      <c r="AE41" s="4"/>
      <c r="AF41" s="4"/>
      <c r="AG41" s="4"/>
      <c r="AH41" s="4"/>
      <c r="AI41" s="4"/>
      <c r="AJ41" s="4" t="s">
        <v>345</v>
      </c>
      <c r="AK41" s="4" t="s">
        <v>322</v>
      </c>
      <c r="AL41" s="4" t="s">
        <v>154</v>
      </c>
      <c r="AM41" s="4" t="s">
        <v>343</v>
      </c>
      <c r="AN41" s="4"/>
      <c r="AO41" s="4"/>
    </row>
    <row r="42" spans="1:41" ht="18">
      <c r="A42" s="6"/>
      <c r="B42" s="4" t="s">
        <v>346</v>
      </c>
      <c r="C42" s="5" t="s">
        <v>142</v>
      </c>
      <c r="D42" s="5" t="s">
        <v>347</v>
      </c>
      <c r="E42" s="5">
        <f>IF(ISERROR(FIND(【管】入力シート➁!$B$3,D42)),"",ROW())</f>
        <v>42</v>
      </c>
      <c r="F42" s="5" t="str">
        <f t="shared" si="5"/>
        <v>オキシコドン錠10mg「第一三共」</v>
      </c>
      <c r="G42" s="5" t="s">
        <v>348</v>
      </c>
      <c r="H42" s="5" t="s">
        <v>145</v>
      </c>
      <c r="I42" s="5" t="s">
        <v>146</v>
      </c>
      <c r="J42" s="5" t="str">
        <f t="shared" si="6"/>
        <v/>
      </c>
      <c r="K42" s="5" t="s">
        <v>146</v>
      </c>
      <c r="L42" s="5" t="str">
        <f t="shared" si="7"/>
        <v>0mg1錠</v>
      </c>
      <c r="M42" s="5" t="str">
        <f t="shared" si="8"/>
        <v>錠</v>
      </c>
      <c r="N42" s="5" t="str">
        <f t="shared" si="9"/>
        <v/>
      </c>
      <c r="O42" s="5" t="s">
        <v>147</v>
      </c>
      <c r="P42" s="5" t="s">
        <v>146</v>
      </c>
      <c r="Q42" s="5" t="s">
        <v>147</v>
      </c>
      <c r="R42" s="4" t="s">
        <v>148</v>
      </c>
      <c r="S42" s="7">
        <v>138.69999999999999</v>
      </c>
      <c r="T42" s="7">
        <v>140</v>
      </c>
      <c r="U42" s="4" t="s">
        <v>149</v>
      </c>
      <c r="V42" s="4"/>
      <c r="W42" s="4"/>
      <c r="X42" s="4"/>
      <c r="Y42" s="4" t="s">
        <v>203</v>
      </c>
      <c r="Z42" s="8"/>
      <c r="AA42" s="8"/>
      <c r="AB42" s="4"/>
      <c r="AC42" s="4" t="s">
        <v>151</v>
      </c>
      <c r="AD42" s="4"/>
      <c r="AE42" s="4"/>
      <c r="AF42" s="4"/>
      <c r="AG42" s="4"/>
      <c r="AH42" s="4"/>
      <c r="AI42" s="4"/>
      <c r="AJ42" s="4" t="s">
        <v>349</v>
      </c>
      <c r="AK42" s="4" t="s">
        <v>322</v>
      </c>
      <c r="AL42" s="4" t="s">
        <v>154</v>
      </c>
      <c r="AM42" s="4" t="s">
        <v>343</v>
      </c>
      <c r="AN42" s="4"/>
      <c r="AO42" s="4"/>
    </row>
    <row r="43" spans="1:41" ht="18">
      <c r="A43" s="6"/>
      <c r="B43" s="4" t="s">
        <v>346</v>
      </c>
      <c r="C43" s="4" t="s">
        <v>142</v>
      </c>
      <c r="D43" s="4" t="s">
        <v>350</v>
      </c>
      <c r="E43" s="5">
        <f>IF(ISERROR(FIND(【管】入力シート➁!$B$3,D43)),"",ROW())</f>
        <v>43</v>
      </c>
      <c r="F43" s="5" t="str">
        <f t="shared" si="5"/>
        <v>オキシコドン錠10mgNX「第一三共」</v>
      </c>
      <c r="G43" s="4" t="s">
        <v>351</v>
      </c>
      <c r="H43" s="4" t="s">
        <v>145</v>
      </c>
      <c r="I43" s="5" t="s">
        <v>146</v>
      </c>
      <c r="J43" s="5" t="str">
        <f t="shared" si="6"/>
        <v/>
      </c>
      <c r="K43" s="5" t="s">
        <v>146</v>
      </c>
      <c r="L43" s="5" t="str">
        <f t="shared" si="7"/>
        <v>0mg1錠</v>
      </c>
      <c r="M43" s="5" t="str">
        <f t="shared" si="8"/>
        <v>錠</v>
      </c>
      <c r="N43" s="5" t="str">
        <f t="shared" si="9"/>
        <v/>
      </c>
      <c r="O43" s="5" t="s">
        <v>147</v>
      </c>
      <c r="P43" s="5" t="s">
        <v>146</v>
      </c>
      <c r="Q43" s="5" t="s">
        <v>147</v>
      </c>
      <c r="R43" s="4" t="s">
        <v>176</v>
      </c>
      <c r="S43" s="7">
        <v>138.69999999999999</v>
      </c>
      <c r="T43" s="7">
        <v>140</v>
      </c>
      <c r="U43" s="4" t="s">
        <v>149</v>
      </c>
      <c r="V43" s="4"/>
      <c r="W43" s="4"/>
      <c r="X43" s="4"/>
      <c r="Y43" s="4" t="s">
        <v>203</v>
      </c>
      <c r="Z43" s="8"/>
      <c r="AA43" s="8"/>
      <c r="AB43" s="4"/>
      <c r="AC43" s="4" t="s">
        <v>151</v>
      </c>
      <c r="AD43" s="4"/>
      <c r="AE43" s="4"/>
      <c r="AF43" s="4"/>
      <c r="AG43" s="4"/>
      <c r="AH43" s="4"/>
      <c r="AI43" s="4"/>
      <c r="AJ43" s="4" t="s">
        <v>352</v>
      </c>
      <c r="AK43" s="4" t="s">
        <v>322</v>
      </c>
      <c r="AL43" s="4" t="s">
        <v>154</v>
      </c>
      <c r="AM43" s="4" t="s">
        <v>343</v>
      </c>
      <c r="AN43" s="4"/>
      <c r="AO43" s="4"/>
    </row>
    <row r="44" spans="1:41" ht="18">
      <c r="A44" s="6"/>
      <c r="B44" s="4" t="s">
        <v>353</v>
      </c>
      <c r="C44" s="5" t="s">
        <v>142</v>
      </c>
      <c r="D44" s="5" t="s">
        <v>354</v>
      </c>
      <c r="E44" s="5">
        <f>IF(ISERROR(FIND(【管】入力シート➁!$B$3,D44)),"",ROW())</f>
        <v>44</v>
      </c>
      <c r="F44" s="5" t="str">
        <f t="shared" si="5"/>
        <v>オキシコドン錠2.5mg「第一三共」</v>
      </c>
      <c r="G44" s="5" t="s">
        <v>348</v>
      </c>
      <c r="H44" s="5" t="s">
        <v>355</v>
      </c>
      <c r="I44" s="5" t="s">
        <v>146</v>
      </c>
      <c r="J44" s="5" t="str">
        <f t="shared" si="6"/>
        <v/>
      </c>
      <c r="K44" s="5" t="s">
        <v>146</v>
      </c>
      <c r="L44" s="5" t="str">
        <f t="shared" si="7"/>
        <v>錠</v>
      </c>
      <c r="M44" s="5" t="str">
        <f t="shared" si="8"/>
        <v/>
      </c>
      <c r="N44" s="5" t="str">
        <f t="shared" si="9"/>
        <v/>
      </c>
      <c r="O44" s="5" t="s">
        <v>147</v>
      </c>
      <c r="P44" s="5" t="s">
        <v>146</v>
      </c>
      <c r="Q44" s="5" t="s">
        <v>147</v>
      </c>
      <c r="R44" s="4" t="s">
        <v>356</v>
      </c>
      <c r="S44" s="7">
        <v>399</v>
      </c>
      <c r="T44" s="7">
        <v>399</v>
      </c>
      <c r="U44" s="4" t="s">
        <v>201</v>
      </c>
      <c r="V44" s="4"/>
      <c r="W44" s="4" t="s">
        <v>267</v>
      </c>
      <c r="X44" s="4"/>
      <c r="Y44" s="4" t="s">
        <v>203</v>
      </c>
      <c r="Z44" s="8">
        <v>41782</v>
      </c>
      <c r="AA44" s="8"/>
      <c r="AB44" s="4" t="s">
        <v>268</v>
      </c>
      <c r="AC44" s="4" t="s">
        <v>151</v>
      </c>
      <c r="AD44" s="4"/>
      <c r="AE44" s="4"/>
      <c r="AF44" s="4"/>
      <c r="AG44" s="4"/>
      <c r="AH44" s="4"/>
      <c r="AI44" s="4"/>
      <c r="AJ44" s="4" t="s">
        <v>353</v>
      </c>
      <c r="AK44" s="4" t="s">
        <v>357</v>
      </c>
      <c r="AL44" s="4" t="s">
        <v>358</v>
      </c>
      <c r="AM44" s="4" t="s">
        <v>359</v>
      </c>
      <c r="AN44" s="4"/>
      <c r="AO44" s="4"/>
    </row>
    <row r="45" spans="1:41" ht="18">
      <c r="A45" s="6"/>
      <c r="B45" s="4" t="s">
        <v>360</v>
      </c>
      <c r="C45" s="4" t="s">
        <v>142</v>
      </c>
      <c r="D45" s="4" t="s">
        <v>361</v>
      </c>
      <c r="E45" s="5">
        <f>IF(ISERROR(FIND(【管】入力シート➁!$B$3,D45)),"",ROW())</f>
        <v>45</v>
      </c>
      <c r="F45" s="5" t="str">
        <f t="shared" si="5"/>
        <v>オキシコドン錠2.5mgNX「第一三共」</v>
      </c>
      <c r="G45" s="4" t="s">
        <v>351</v>
      </c>
      <c r="H45" s="4" t="s">
        <v>355</v>
      </c>
      <c r="I45" s="5" t="s">
        <v>146</v>
      </c>
      <c r="J45" s="5" t="str">
        <f t="shared" si="6"/>
        <v/>
      </c>
      <c r="K45" s="5" t="s">
        <v>146</v>
      </c>
      <c r="L45" s="5" t="str">
        <f t="shared" si="7"/>
        <v>錠</v>
      </c>
      <c r="M45" s="5" t="str">
        <f t="shared" si="8"/>
        <v/>
      </c>
      <c r="N45" s="5" t="str">
        <f t="shared" si="9"/>
        <v/>
      </c>
      <c r="O45" s="5" t="s">
        <v>147</v>
      </c>
      <c r="P45" s="5" t="s">
        <v>146</v>
      </c>
      <c r="Q45" s="5" t="s">
        <v>147</v>
      </c>
      <c r="R45" s="4" t="s">
        <v>356</v>
      </c>
      <c r="S45" s="7">
        <v>110.7</v>
      </c>
      <c r="T45" s="7">
        <v>110.7</v>
      </c>
      <c r="U45" s="4" t="s">
        <v>201</v>
      </c>
      <c r="V45" s="4"/>
      <c r="W45" s="4" t="s">
        <v>267</v>
      </c>
      <c r="X45" s="4"/>
      <c r="Y45" s="4" t="s">
        <v>203</v>
      </c>
      <c r="Z45" s="8">
        <v>41782</v>
      </c>
      <c r="AA45" s="8"/>
      <c r="AB45" s="4" t="s">
        <v>268</v>
      </c>
      <c r="AC45" s="4" t="s">
        <v>151</v>
      </c>
      <c r="AD45" s="4"/>
      <c r="AE45" s="4"/>
      <c r="AF45" s="4"/>
      <c r="AG45" s="4"/>
      <c r="AH45" s="4"/>
      <c r="AI45" s="4"/>
      <c r="AJ45" s="4" t="s">
        <v>360</v>
      </c>
      <c r="AK45" s="4" t="s">
        <v>357</v>
      </c>
      <c r="AL45" s="4" t="s">
        <v>358</v>
      </c>
      <c r="AM45" s="4" t="s">
        <v>359</v>
      </c>
      <c r="AN45" s="4"/>
      <c r="AO45" s="4"/>
    </row>
    <row r="46" spans="1:41" ht="18">
      <c r="A46" s="6"/>
      <c r="B46" s="4" t="s">
        <v>362</v>
      </c>
      <c r="C46" s="5" t="s">
        <v>142</v>
      </c>
      <c r="D46" s="5" t="s">
        <v>363</v>
      </c>
      <c r="E46" s="5">
        <f>IF(ISERROR(FIND(【管】入力シート➁!$B$3,D46)),"",ROW())</f>
        <v>46</v>
      </c>
      <c r="F46" s="5" t="str">
        <f t="shared" si="5"/>
        <v>オキシコドン錠20mg「第一三共」</v>
      </c>
      <c r="G46" s="5" t="s">
        <v>348</v>
      </c>
      <c r="H46" s="5" t="s">
        <v>329</v>
      </c>
      <c r="I46" s="5" t="s">
        <v>146</v>
      </c>
      <c r="J46" s="5" t="str">
        <f t="shared" si="6"/>
        <v/>
      </c>
      <c r="K46" s="5" t="s">
        <v>146</v>
      </c>
      <c r="L46" s="5" t="str">
        <f t="shared" si="7"/>
        <v>錠</v>
      </c>
      <c r="M46" s="5" t="str">
        <f t="shared" si="8"/>
        <v/>
      </c>
      <c r="N46" s="5" t="str">
        <f t="shared" si="9"/>
        <v/>
      </c>
      <c r="O46" s="5" t="s">
        <v>147</v>
      </c>
      <c r="P46" s="5" t="s">
        <v>146</v>
      </c>
      <c r="Q46" s="5" t="s">
        <v>147</v>
      </c>
      <c r="R46" s="4" t="s">
        <v>356</v>
      </c>
      <c r="S46" s="7">
        <v>210.1</v>
      </c>
      <c r="T46" s="7">
        <v>210.1</v>
      </c>
      <c r="U46" s="4" t="s">
        <v>201</v>
      </c>
      <c r="V46" s="4"/>
      <c r="W46" s="4" t="s">
        <v>267</v>
      </c>
      <c r="X46" s="4"/>
      <c r="Y46" s="4" t="s">
        <v>203</v>
      </c>
      <c r="Z46" s="8">
        <v>41782</v>
      </c>
      <c r="AA46" s="8"/>
      <c r="AB46" s="4" t="s">
        <v>268</v>
      </c>
      <c r="AC46" s="4" t="s">
        <v>151</v>
      </c>
      <c r="AD46" s="4"/>
      <c r="AE46" s="4"/>
      <c r="AF46" s="4"/>
      <c r="AG46" s="4"/>
      <c r="AH46" s="4"/>
      <c r="AI46" s="4"/>
      <c r="AJ46" s="4" t="s">
        <v>362</v>
      </c>
      <c r="AK46" s="4" t="s">
        <v>357</v>
      </c>
      <c r="AL46" s="4" t="s">
        <v>358</v>
      </c>
      <c r="AM46" s="4" t="s">
        <v>359</v>
      </c>
      <c r="AN46" s="4"/>
      <c r="AO46" s="4"/>
    </row>
    <row r="47" spans="1:41" ht="18">
      <c r="A47" s="6"/>
      <c r="B47" s="4" t="s">
        <v>364</v>
      </c>
      <c r="C47" s="4" t="s">
        <v>142</v>
      </c>
      <c r="D47" s="4" t="s">
        <v>365</v>
      </c>
      <c r="E47" s="5">
        <f>IF(ISERROR(FIND(【管】入力シート➁!$B$3,D47)),"",ROW())</f>
        <v>47</v>
      </c>
      <c r="F47" s="5" t="str">
        <f t="shared" si="5"/>
        <v>オキシコドン錠20mgNX「第一三共」</v>
      </c>
      <c r="G47" s="4" t="s">
        <v>351</v>
      </c>
      <c r="H47" s="4" t="s">
        <v>329</v>
      </c>
      <c r="I47" s="5" t="s">
        <v>146</v>
      </c>
      <c r="J47" s="5" t="str">
        <f t="shared" si="6"/>
        <v/>
      </c>
      <c r="K47" s="5" t="s">
        <v>146</v>
      </c>
      <c r="L47" s="5" t="str">
        <f t="shared" si="7"/>
        <v>錠</v>
      </c>
      <c r="M47" s="5" t="str">
        <f t="shared" si="8"/>
        <v/>
      </c>
      <c r="N47" s="5" t="str">
        <f t="shared" si="9"/>
        <v/>
      </c>
      <c r="O47" s="5" t="s">
        <v>147</v>
      </c>
      <c r="P47" s="5" t="s">
        <v>146</v>
      </c>
      <c r="Q47" s="5" t="s">
        <v>147</v>
      </c>
      <c r="R47" s="4" t="s">
        <v>176</v>
      </c>
      <c r="S47" s="7">
        <v>990.2</v>
      </c>
      <c r="T47" s="7">
        <v>990.2</v>
      </c>
      <c r="U47" s="4" t="s">
        <v>201</v>
      </c>
      <c r="V47" s="4"/>
      <c r="W47" s="4" t="s">
        <v>267</v>
      </c>
      <c r="X47" s="4"/>
      <c r="Y47" s="4" t="s">
        <v>203</v>
      </c>
      <c r="Z47" s="8">
        <v>42879</v>
      </c>
      <c r="AA47" s="8"/>
      <c r="AB47" s="4" t="s">
        <v>268</v>
      </c>
      <c r="AC47" s="4" t="s">
        <v>151</v>
      </c>
      <c r="AD47" s="4"/>
      <c r="AE47" s="4"/>
      <c r="AF47" s="4"/>
      <c r="AG47" s="4"/>
      <c r="AH47" s="4"/>
      <c r="AI47" s="4"/>
      <c r="AJ47" s="4" t="s">
        <v>364</v>
      </c>
      <c r="AK47" s="4" t="s">
        <v>153</v>
      </c>
      <c r="AL47" s="4" t="s">
        <v>208</v>
      </c>
      <c r="AM47" s="4" t="s">
        <v>366</v>
      </c>
      <c r="AN47" s="4"/>
      <c r="AO47" s="4"/>
    </row>
    <row r="48" spans="1:41" ht="18">
      <c r="A48" s="6"/>
      <c r="B48" s="4" t="s">
        <v>367</v>
      </c>
      <c r="C48" s="5" t="s">
        <v>142</v>
      </c>
      <c r="D48" s="5" t="s">
        <v>368</v>
      </c>
      <c r="E48" s="5">
        <f>IF(ISERROR(FIND(【管】入力シート➁!$B$3,D48)),"",ROW())</f>
        <v>48</v>
      </c>
      <c r="F48" s="5" t="str">
        <f t="shared" si="5"/>
        <v>オキシコドン錠5mg「第一三共」</v>
      </c>
      <c r="G48" s="5" t="s">
        <v>348</v>
      </c>
      <c r="H48" s="5" t="s">
        <v>341</v>
      </c>
      <c r="I48" s="5" t="s">
        <v>146</v>
      </c>
      <c r="J48" s="5" t="str">
        <f t="shared" si="6"/>
        <v/>
      </c>
      <c r="K48" s="5" t="s">
        <v>146</v>
      </c>
      <c r="L48" s="5" t="str">
        <f t="shared" si="7"/>
        <v>錠</v>
      </c>
      <c r="M48" s="5" t="str">
        <f t="shared" si="8"/>
        <v/>
      </c>
      <c r="N48" s="5" t="str">
        <f t="shared" si="9"/>
        <v/>
      </c>
      <c r="O48" s="5" t="s">
        <v>147</v>
      </c>
      <c r="P48" s="5" t="s">
        <v>146</v>
      </c>
      <c r="Q48" s="5" t="s">
        <v>147</v>
      </c>
      <c r="R48" s="4" t="s">
        <v>176</v>
      </c>
      <c r="S48" s="7">
        <v>1815.8</v>
      </c>
      <c r="T48" s="7">
        <v>1815.8</v>
      </c>
      <c r="U48" s="4" t="s">
        <v>201</v>
      </c>
      <c r="V48" s="4"/>
      <c r="W48" s="4" t="s">
        <v>267</v>
      </c>
      <c r="X48" s="4"/>
      <c r="Y48" s="4" t="s">
        <v>203</v>
      </c>
      <c r="Z48" s="8">
        <v>42879</v>
      </c>
      <c r="AA48" s="8"/>
      <c r="AB48" s="4" t="s">
        <v>268</v>
      </c>
      <c r="AC48" s="4" t="s">
        <v>151</v>
      </c>
      <c r="AD48" s="4"/>
      <c r="AE48" s="4"/>
      <c r="AF48" s="4"/>
      <c r="AG48" s="4"/>
      <c r="AH48" s="4"/>
      <c r="AI48" s="4"/>
      <c r="AJ48" s="4" t="s">
        <v>367</v>
      </c>
      <c r="AK48" s="4" t="s">
        <v>153</v>
      </c>
      <c r="AL48" s="4" t="s">
        <v>208</v>
      </c>
      <c r="AM48" s="4" t="s">
        <v>366</v>
      </c>
      <c r="AN48" s="4"/>
      <c r="AO48" s="4"/>
    </row>
    <row r="49" spans="1:41" ht="18">
      <c r="A49" s="6"/>
      <c r="B49" s="4" t="s">
        <v>369</v>
      </c>
      <c r="C49" s="4" t="s">
        <v>142</v>
      </c>
      <c r="D49" s="4" t="s">
        <v>370</v>
      </c>
      <c r="E49" s="5">
        <f>IF(ISERROR(FIND(【管】入力シート➁!$B$3,D49)),"",ROW())</f>
        <v>49</v>
      </c>
      <c r="F49" s="5" t="str">
        <f t="shared" si="5"/>
        <v>オキシコドン錠5mgNX「第一三共」</v>
      </c>
      <c r="G49" s="4" t="s">
        <v>351</v>
      </c>
      <c r="H49" s="4" t="s">
        <v>341</v>
      </c>
      <c r="I49" s="5" t="s">
        <v>146</v>
      </c>
      <c r="J49" s="5" t="str">
        <f t="shared" si="6"/>
        <v/>
      </c>
      <c r="K49" s="5" t="s">
        <v>146</v>
      </c>
      <c r="L49" s="5" t="str">
        <f t="shared" si="7"/>
        <v>錠</v>
      </c>
      <c r="M49" s="5" t="str">
        <f t="shared" si="8"/>
        <v/>
      </c>
      <c r="N49" s="5" t="str">
        <f t="shared" si="9"/>
        <v/>
      </c>
      <c r="O49" s="5" t="s">
        <v>147</v>
      </c>
      <c r="P49" s="5" t="s">
        <v>146</v>
      </c>
      <c r="Q49" s="5" t="s">
        <v>147</v>
      </c>
      <c r="R49" s="4" t="s">
        <v>176</v>
      </c>
      <c r="S49" s="7">
        <v>206.6</v>
      </c>
      <c r="T49" s="7">
        <v>206.6</v>
      </c>
      <c r="U49" s="4" t="s">
        <v>201</v>
      </c>
      <c r="V49" s="4"/>
      <c r="W49" s="4" t="s">
        <v>267</v>
      </c>
      <c r="X49" s="4"/>
      <c r="Y49" s="4" t="s">
        <v>203</v>
      </c>
      <c r="Z49" s="8">
        <v>42879</v>
      </c>
      <c r="AA49" s="8"/>
      <c r="AB49" s="4" t="s">
        <v>268</v>
      </c>
      <c r="AC49" s="4" t="s">
        <v>151</v>
      </c>
      <c r="AD49" s="4"/>
      <c r="AE49" s="4"/>
      <c r="AF49" s="4"/>
      <c r="AG49" s="4"/>
      <c r="AH49" s="4"/>
      <c r="AI49" s="4"/>
      <c r="AJ49" s="4" t="s">
        <v>369</v>
      </c>
      <c r="AK49" s="4" t="s">
        <v>153</v>
      </c>
      <c r="AL49" s="4" t="s">
        <v>208</v>
      </c>
      <c r="AM49" s="4" t="s">
        <v>366</v>
      </c>
      <c r="AN49" s="4"/>
      <c r="AO49" s="4"/>
    </row>
    <row r="50" spans="1:41" ht="18">
      <c r="A50" s="6"/>
      <c r="B50" s="4" t="s">
        <v>371</v>
      </c>
      <c r="C50" s="4" t="s">
        <v>238</v>
      </c>
      <c r="D50" s="4" t="s">
        <v>372</v>
      </c>
      <c r="E50" s="5">
        <f>IF(ISERROR(FIND(【管】入力シート➁!$B$3,D50)),"",ROW())</f>
        <v>50</v>
      </c>
      <c r="F50" s="5" t="str">
        <f t="shared" si="5"/>
        <v>オキシコドン注射液10mg「第一三共」</v>
      </c>
      <c r="G50" s="4" t="s">
        <v>373</v>
      </c>
      <c r="H50" s="4" t="s">
        <v>262</v>
      </c>
      <c r="I50" s="5" t="s">
        <v>263</v>
      </c>
      <c r="J50" s="5" t="str">
        <f t="shared" si="6"/>
        <v>1mL</v>
      </c>
      <c r="K50" s="5" t="s">
        <v>264</v>
      </c>
      <c r="L50" s="5" t="str">
        <f t="shared" si="7"/>
        <v>%1mL1管</v>
      </c>
      <c r="M50" s="5" t="str">
        <f t="shared" si="8"/>
        <v>mL1管</v>
      </c>
      <c r="N50" s="5" t="str">
        <f t="shared" si="9"/>
        <v>管</v>
      </c>
      <c r="O50" s="5" t="s">
        <v>265</v>
      </c>
      <c r="P50" s="5" t="s">
        <v>266</v>
      </c>
      <c r="Q50" s="5" t="s">
        <v>190</v>
      </c>
      <c r="R50" s="4" t="s">
        <v>176</v>
      </c>
      <c r="S50" s="7">
        <v>540</v>
      </c>
      <c r="T50" s="7">
        <v>540</v>
      </c>
      <c r="U50" s="4" t="s">
        <v>201</v>
      </c>
      <c r="V50" s="4"/>
      <c r="W50" s="4" t="s">
        <v>267</v>
      </c>
      <c r="X50" s="4"/>
      <c r="Y50" s="4" t="s">
        <v>203</v>
      </c>
      <c r="Z50" s="8">
        <v>42879</v>
      </c>
      <c r="AA50" s="8"/>
      <c r="AB50" s="4" t="s">
        <v>268</v>
      </c>
      <c r="AC50" s="4" t="s">
        <v>151</v>
      </c>
      <c r="AD50" s="4"/>
      <c r="AE50" s="4"/>
      <c r="AF50" s="4"/>
      <c r="AG50" s="4"/>
      <c r="AH50" s="4"/>
      <c r="AI50" s="4"/>
      <c r="AJ50" s="4" t="s">
        <v>371</v>
      </c>
      <c r="AK50" s="4" t="s">
        <v>153</v>
      </c>
      <c r="AL50" s="4" t="s">
        <v>208</v>
      </c>
      <c r="AM50" s="4" t="s">
        <v>366</v>
      </c>
      <c r="AN50" s="4"/>
      <c r="AO50" s="4"/>
    </row>
    <row r="51" spans="1:41" ht="18">
      <c r="A51" s="6"/>
      <c r="B51" s="4" t="s">
        <v>374</v>
      </c>
      <c r="C51" s="4" t="s">
        <v>238</v>
      </c>
      <c r="D51" s="4" t="s">
        <v>375</v>
      </c>
      <c r="E51" s="5">
        <f>IF(ISERROR(FIND(【管】入力シート➁!$B$3,D51)),"",ROW())</f>
        <v>51</v>
      </c>
      <c r="F51" s="5" t="str">
        <f t="shared" si="5"/>
        <v>オキシコドン注射液50mg「第一三共」</v>
      </c>
      <c r="G51" s="4" t="s">
        <v>373</v>
      </c>
      <c r="H51" s="4" t="s">
        <v>277</v>
      </c>
      <c r="I51" s="5" t="s">
        <v>278</v>
      </c>
      <c r="J51" s="5" t="str">
        <f t="shared" si="6"/>
        <v>5mL</v>
      </c>
      <c r="K51" s="5" t="s">
        <v>273</v>
      </c>
      <c r="L51" s="5" t="str">
        <f t="shared" si="7"/>
        <v>%5mL1管</v>
      </c>
      <c r="M51" s="5" t="str">
        <f t="shared" si="8"/>
        <v>管</v>
      </c>
      <c r="N51" s="5" t="str">
        <f t="shared" si="9"/>
        <v/>
      </c>
      <c r="O51" s="5" t="s">
        <v>265</v>
      </c>
      <c r="P51" s="5" t="s">
        <v>274</v>
      </c>
      <c r="Q51" s="5" t="s">
        <v>190</v>
      </c>
      <c r="R51" s="4" t="s">
        <v>176</v>
      </c>
      <c r="S51" s="7">
        <v>112.6</v>
      </c>
      <c r="T51" s="7">
        <v>112.6</v>
      </c>
      <c r="U51" s="4" t="s">
        <v>201</v>
      </c>
      <c r="V51" s="4"/>
      <c r="W51" s="4" t="s">
        <v>267</v>
      </c>
      <c r="X51" s="4"/>
      <c r="Y51" s="4" t="s">
        <v>203</v>
      </c>
      <c r="Z51" s="8">
        <v>42879</v>
      </c>
      <c r="AA51" s="8"/>
      <c r="AB51" s="4" t="s">
        <v>268</v>
      </c>
      <c r="AC51" s="4" t="s">
        <v>151</v>
      </c>
      <c r="AD51" s="4"/>
      <c r="AE51" s="4"/>
      <c r="AF51" s="4"/>
      <c r="AG51" s="4"/>
      <c r="AH51" s="4"/>
      <c r="AI51" s="4"/>
      <c r="AJ51" s="4" t="s">
        <v>374</v>
      </c>
      <c r="AK51" s="4" t="s">
        <v>153</v>
      </c>
      <c r="AL51" s="4" t="s">
        <v>208</v>
      </c>
      <c r="AM51" s="4" t="s">
        <v>366</v>
      </c>
      <c r="AN51" s="4"/>
      <c r="AO51" s="4"/>
    </row>
    <row r="52" spans="1:41" ht="18">
      <c r="A52" s="6"/>
      <c r="B52" s="4" t="s">
        <v>376</v>
      </c>
      <c r="C52" s="4" t="s">
        <v>142</v>
      </c>
      <c r="D52" s="4" t="s">
        <v>377</v>
      </c>
      <c r="E52" s="5">
        <f>IF(ISERROR(FIND(【管】入力シート➁!$B$3,D52)),"",ROW())</f>
        <v>52</v>
      </c>
      <c r="F52" s="5" t="str">
        <f t="shared" si="5"/>
        <v>オキシコドン内服液10mg「日本臓器」</v>
      </c>
      <c r="G52" s="4" t="s">
        <v>378</v>
      </c>
      <c r="H52" s="4" t="s">
        <v>379</v>
      </c>
      <c r="I52" s="5" t="s">
        <v>146</v>
      </c>
      <c r="J52" s="5" t="str">
        <f t="shared" si="6"/>
        <v/>
      </c>
      <c r="K52" s="5" t="s">
        <v>146</v>
      </c>
      <c r="L52" s="5" t="str">
        <f t="shared" si="7"/>
        <v>0mg5mL1包</v>
      </c>
      <c r="M52" s="5" t="str">
        <f t="shared" si="8"/>
        <v>包</v>
      </c>
      <c r="N52" s="5" t="str">
        <f t="shared" si="9"/>
        <v/>
      </c>
      <c r="O52" s="5" t="s">
        <v>162</v>
      </c>
      <c r="P52" s="5" t="s">
        <v>146</v>
      </c>
      <c r="Q52" s="5" t="s">
        <v>162</v>
      </c>
      <c r="R52" s="4" t="s">
        <v>176</v>
      </c>
      <c r="S52" s="7">
        <v>206.6</v>
      </c>
      <c r="T52" s="7">
        <v>206.6</v>
      </c>
      <c r="U52" s="4" t="s">
        <v>201</v>
      </c>
      <c r="V52" s="4"/>
      <c r="W52" s="4" t="s">
        <v>267</v>
      </c>
      <c r="X52" s="4"/>
      <c r="Y52" s="4" t="s">
        <v>203</v>
      </c>
      <c r="Z52" s="8">
        <v>42879</v>
      </c>
      <c r="AA52" s="8"/>
      <c r="AB52" s="4" t="s">
        <v>268</v>
      </c>
      <c r="AC52" s="4" t="s">
        <v>151</v>
      </c>
      <c r="AD52" s="4"/>
      <c r="AE52" s="4"/>
      <c r="AF52" s="4"/>
      <c r="AG52" s="4"/>
      <c r="AH52" s="4"/>
      <c r="AI52" s="4"/>
      <c r="AJ52" s="4" t="s">
        <v>376</v>
      </c>
      <c r="AK52" s="4" t="s">
        <v>153</v>
      </c>
      <c r="AL52" s="4" t="s">
        <v>208</v>
      </c>
      <c r="AM52" s="4" t="s">
        <v>366</v>
      </c>
      <c r="AN52" s="4"/>
      <c r="AO52" s="4"/>
    </row>
    <row r="53" spans="1:41" ht="18">
      <c r="A53" s="6"/>
      <c r="B53" s="4" t="s">
        <v>380</v>
      </c>
      <c r="C53" s="4" t="s">
        <v>142</v>
      </c>
      <c r="D53" s="4" t="s">
        <v>381</v>
      </c>
      <c r="E53" s="5">
        <f>IF(ISERROR(FIND(【管】入力シート➁!$B$3,D53)),"",ROW())</f>
        <v>53</v>
      </c>
      <c r="F53" s="5" t="str">
        <f t="shared" si="5"/>
        <v>オキシコドン内服液2.5mg「日本臓器」</v>
      </c>
      <c r="G53" s="4" t="s">
        <v>378</v>
      </c>
      <c r="H53" s="4" t="s">
        <v>382</v>
      </c>
      <c r="I53" s="5" t="s">
        <v>146</v>
      </c>
      <c r="J53" s="5" t="str">
        <f t="shared" si="6"/>
        <v/>
      </c>
      <c r="K53" s="5" t="s">
        <v>146</v>
      </c>
      <c r="L53" s="5" t="str">
        <f t="shared" si="7"/>
        <v>包</v>
      </c>
      <c r="M53" s="5" t="str">
        <f t="shared" si="8"/>
        <v/>
      </c>
      <c r="N53" s="5" t="str">
        <f t="shared" si="9"/>
        <v/>
      </c>
      <c r="O53" s="5" t="s">
        <v>162</v>
      </c>
      <c r="P53" s="5" t="s">
        <v>146</v>
      </c>
      <c r="Q53" s="5" t="s">
        <v>162</v>
      </c>
      <c r="R53" s="4" t="s">
        <v>176</v>
      </c>
      <c r="S53" s="7">
        <v>378.8</v>
      </c>
      <c r="T53" s="7">
        <v>378.8</v>
      </c>
      <c r="U53" s="4" t="s">
        <v>201</v>
      </c>
      <c r="V53" s="4"/>
      <c r="W53" s="4" t="s">
        <v>267</v>
      </c>
      <c r="X53" s="4"/>
      <c r="Y53" s="4" t="s">
        <v>203</v>
      </c>
      <c r="Z53" s="8">
        <v>42879</v>
      </c>
      <c r="AA53" s="8"/>
      <c r="AB53" s="4" t="s">
        <v>268</v>
      </c>
      <c r="AC53" s="4" t="s">
        <v>151</v>
      </c>
      <c r="AD53" s="4"/>
      <c r="AE53" s="4"/>
      <c r="AF53" s="4"/>
      <c r="AG53" s="4"/>
      <c r="AH53" s="4"/>
      <c r="AI53" s="4"/>
      <c r="AJ53" s="4" t="s">
        <v>380</v>
      </c>
      <c r="AK53" s="4" t="s">
        <v>153</v>
      </c>
      <c r="AL53" s="4" t="s">
        <v>208</v>
      </c>
      <c r="AM53" s="4" t="s">
        <v>366</v>
      </c>
      <c r="AN53" s="4"/>
      <c r="AO53" s="4"/>
    </row>
    <row r="54" spans="1:41" ht="18">
      <c r="A54" s="6"/>
      <c r="B54" s="4" t="s">
        <v>383</v>
      </c>
      <c r="C54" s="4" t="s">
        <v>142</v>
      </c>
      <c r="D54" s="4" t="s">
        <v>384</v>
      </c>
      <c r="E54" s="5">
        <f>IF(ISERROR(FIND(【管】入力シート➁!$B$3,D54)),"",ROW())</f>
        <v>54</v>
      </c>
      <c r="F54" s="5" t="str">
        <f t="shared" si="5"/>
        <v>オキシコドン内服液20mg「日本臓器」</v>
      </c>
      <c r="G54" s="4" t="s">
        <v>378</v>
      </c>
      <c r="H54" s="4" t="s">
        <v>385</v>
      </c>
      <c r="I54" s="5" t="s">
        <v>146</v>
      </c>
      <c r="J54" s="5" t="str">
        <f t="shared" si="6"/>
        <v/>
      </c>
      <c r="K54" s="5" t="s">
        <v>146</v>
      </c>
      <c r="L54" s="5" t="str">
        <f t="shared" si="7"/>
        <v>包</v>
      </c>
      <c r="M54" s="5" t="str">
        <f t="shared" si="8"/>
        <v/>
      </c>
      <c r="N54" s="5" t="str">
        <f t="shared" si="9"/>
        <v/>
      </c>
      <c r="O54" s="5" t="s">
        <v>162</v>
      </c>
      <c r="P54" s="5" t="s">
        <v>146</v>
      </c>
      <c r="Q54" s="5" t="s">
        <v>162</v>
      </c>
      <c r="R54" s="4" t="s">
        <v>386</v>
      </c>
      <c r="S54" s="7">
        <v>683.5</v>
      </c>
      <c r="T54" s="7">
        <v>683.5</v>
      </c>
      <c r="U54" s="4" t="s">
        <v>201</v>
      </c>
      <c r="V54" s="4"/>
      <c r="W54" s="4" t="s">
        <v>267</v>
      </c>
      <c r="X54" s="4"/>
      <c r="Y54" s="4" t="s">
        <v>150</v>
      </c>
      <c r="Z54" s="8">
        <v>41513</v>
      </c>
      <c r="AA54" s="8"/>
      <c r="AB54" s="4" t="s">
        <v>268</v>
      </c>
      <c r="AC54" s="4" t="s">
        <v>151</v>
      </c>
      <c r="AD54" s="4"/>
      <c r="AE54" s="4"/>
      <c r="AF54" s="4"/>
      <c r="AG54" s="4"/>
      <c r="AH54" s="4"/>
      <c r="AI54" s="4"/>
      <c r="AJ54" s="4" t="s">
        <v>383</v>
      </c>
      <c r="AK54" s="4" t="s">
        <v>357</v>
      </c>
      <c r="AL54" s="4" t="s">
        <v>358</v>
      </c>
      <c r="AM54" s="4" t="s">
        <v>387</v>
      </c>
      <c r="AN54" s="4"/>
      <c r="AO54" s="4"/>
    </row>
    <row r="55" spans="1:41" ht="18">
      <c r="A55" s="6"/>
      <c r="B55" s="4" t="s">
        <v>388</v>
      </c>
      <c r="C55" s="4" t="s">
        <v>142</v>
      </c>
      <c r="D55" s="4" t="s">
        <v>389</v>
      </c>
      <c r="E55" s="5">
        <f>IF(ISERROR(FIND(【管】入力シート➁!$B$3,D55)),"",ROW())</f>
        <v>55</v>
      </c>
      <c r="F55" s="5" t="str">
        <f t="shared" si="5"/>
        <v>オキシコドン内服液5mg「日本臓器」</v>
      </c>
      <c r="G55" s="4" t="s">
        <v>378</v>
      </c>
      <c r="H55" s="4" t="s">
        <v>390</v>
      </c>
      <c r="I55" s="5" t="s">
        <v>146</v>
      </c>
      <c r="J55" s="5" t="str">
        <f t="shared" si="6"/>
        <v/>
      </c>
      <c r="K55" s="5" t="s">
        <v>146</v>
      </c>
      <c r="L55" s="5" t="str">
        <f t="shared" si="7"/>
        <v>包</v>
      </c>
      <c r="M55" s="5" t="str">
        <f t="shared" si="8"/>
        <v/>
      </c>
      <c r="N55" s="5" t="str">
        <f t="shared" si="9"/>
        <v/>
      </c>
      <c r="O55" s="5" t="s">
        <v>162</v>
      </c>
      <c r="P55" s="5" t="s">
        <v>146</v>
      </c>
      <c r="Q55" s="5" t="s">
        <v>162</v>
      </c>
      <c r="R55" s="4" t="s">
        <v>386</v>
      </c>
      <c r="S55" s="7">
        <v>890.7</v>
      </c>
      <c r="T55" s="7">
        <v>937.3</v>
      </c>
      <c r="U55" s="4" t="s">
        <v>201</v>
      </c>
      <c r="V55" s="4"/>
      <c r="W55" s="4" t="s">
        <v>267</v>
      </c>
      <c r="X55" s="4"/>
      <c r="Y55" s="4" t="s">
        <v>150</v>
      </c>
      <c r="Z55" s="8">
        <v>41513</v>
      </c>
      <c r="AA55" s="8"/>
      <c r="AB55" s="4" t="s">
        <v>268</v>
      </c>
      <c r="AC55" s="4" t="s">
        <v>151</v>
      </c>
      <c r="AD55" s="4"/>
      <c r="AE55" s="4"/>
      <c r="AF55" s="4"/>
      <c r="AG55" s="4"/>
      <c r="AH55" s="4"/>
      <c r="AI55" s="4"/>
      <c r="AJ55" s="4" t="s">
        <v>388</v>
      </c>
      <c r="AK55" s="4" t="s">
        <v>357</v>
      </c>
      <c r="AL55" s="4" t="s">
        <v>358</v>
      </c>
      <c r="AM55" s="4" t="s">
        <v>387</v>
      </c>
      <c r="AN55" s="4"/>
      <c r="AO55" s="4"/>
    </row>
    <row r="56" spans="1:41" ht="18">
      <c r="A56" s="6"/>
      <c r="B56" s="4" t="s">
        <v>391</v>
      </c>
      <c r="C56" s="4" t="s">
        <v>142</v>
      </c>
      <c r="D56" s="4" t="s">
        <v>392</v>
      </c>
      <c r="E56" s="5">
        <f>IF(ISERROR(FIND(【管】入力シート➁!$B$3,D56)),"",ROW())</f>
        <v>56</v>
      </c>
      <c r="F56" s="5" t="str">
        <f t="shared" si="5"/>
        <v>オキシコンチンTR錠10mg</v>
      </c>
      <c r="G56" s="4" t="s">
        <v>325</v>
      </c>
      <c r="H56" s="4" t="s">
        <v>145</v>
      </c>
      <c r="I56" s="5" t="s">
        <v>146</v>
      </c>
      <c r="J56" s="5" t="str">
        <f t="shared" si="6"/>
        <v/>
      </c>
      <c r="K56" s="5" t="s">
        <v>146</v>
      </c>
      <c r="L56" s="5" t="str">
        <f t="shared" si="7"/>
        <v>0mg1錠</v>
      </c>
      <c r="M56" s="5" t="str">
        <f t="shared" si="8"/>
        <v>錠</v>
      </c>
      <c r="N56" s="5" t="str">
        <f t="shared" si="9"/>
        <v/>
      </c>
      <c r="O56" s="5" t="s">
        <v>147</v>
      </c>
      <c r="P56" s="5" t="s">
        <v>146</v>
      </c>
      <c r="Q56" s="5" t="s">
        <v>147</v>
      </c>
      <c r="R56" s="4" t="s">
        <v>386</v>
      </c>
      <c r="S56" s="7">
        <v>1361.5</v>
      </c>
      <c r="T56" s="7">
        <v>1361.5</v>
      </c>
      <c r="U56" s="4" t="s">
        <v>201</v>
      </c>
      <c r="V56" s="4"/>
      <c r="W56" s="4" t="s">
        <v>267</v>
      </c>
      <c r="X56" s="4"/>
      <c r="Y56" s="4" t="s">
        <v>150</v>
      </c>
      <c r="Z56" s="8">
        <v>41513</v>
      </c>
      <c r="AA56" s="8"/>
      <c r="AB56" s="4" t="s">
        <v>268</v>
      </c>
      <c r="AC56" s="4" t="s">
        <v>151</v>
      </c>
      <c r="AD56" s="4"/>
      <c r="AE56" s="4"/>
      <c r="AF56" s="4"/>
      <c r="AG56" s="4"/>
      <c r="AH56" s="4"/>
      <c r="AI56" s="4"/>
      <c r="AJ56" s="4" t="s">
        <v>391</v>
      </c>
      <c r="AK56" s="4" t="s">
        <v>357</v>
      </c>
      <c r="AL56" s="4" t="s">
        <v>358</v>
      </c>
      <c r="AM56" s="4" t="s">
        <v>387</v>
      </c>
      <c r="AN56" s="4"/>
      <c r="AO56" s="4"/>
    </row>
    <row r="57" spans="1:41" ht="18">
      <c r="A57" s="6"/>
      <c r="B57" s="4" t="s">
        <v>393</v>
      </c>
      <c r="C57" s="4" t="s">
        <v>142</v>
      </c>
      <c r="D57" s="4" t="s">
        <v>394</v>
      </c>
      <c r="E57" s="5">
        <f>IF(ISERROR(FIND(【管】入力シート➁!$B$3,D57)),"",ROW())</f>
        <v>57</v>
      </c>
      <c r="F57" s="5" t="str">
        <f t="shared" si="5"/>
        <v>オキシコンチンTR錠20mg</v>
      </c>
      <c r="G57" s="4" t="s">
        <v>325</v>
      </c>
      <c r="H57" s="4" t="s">
        <v>329</v>
      </c>
      <c r="I57" s="5" t="s">
        <v>146</v>
      </c>
      <c r="J57" s="5" t="str">
        <f t="shared" si="6"/>
        <v/>
      </c>
      <c r="K57" s="5" t="s">
        <v>146</v>
      </c>
      <c r="L57" s="5" t="str">
        <f t="shared" si="7"/>
        <v>錠</v>
      </c>
      <c r="M57" s="5" t="str">
        <f t="shared" si="8"/>
        <v/>
      </c>
      <c r="N57" s="5" t="str">
        <f t="shared" si="9"/>
        <v/>
      </c>
      <c r="O57" s="5" t="s">
        <v>147</v>
      </c>
      <c r="P57" s="5" t="s">
        <v>146</v>
      </c>
      <c r="Q57" s="5" t="s">
        <v>147</v>
      </c>
      <c r="R57" s="4" t="s">
        <v>386</v>
      </c>
      <c r="S57" s="7">
        <v>491.7</v>
      </c>
      <c r="T57" s="7">
        <v>491.7</v>
      </c>
      <c r="U57" s="4" t="s">
        <v>201</v>
      </c>
      <c r="V57" s="4"/>
      <c r="W57" s="4" t="s">
        <v>267</v>
      </c>
      <c r="X57" s="4"/>
      <c r="Y57" s="4" t="s">
        <v>150</v>
      </c>
      <c r="Z57" s="8">
        <v>41513</v>
      </c>
      <c r="AA57" s="8"/>
      <c r="AB57" s="4" t="s">
        <v>268</v>
      </c>
      <c r="AC57" s="4" t="s">
        <v>151</v>
      </c>
      <c r="AD57" s="4"/>
      <c r="AE57" s="4"/>
      <c r="AF57" s="4"/>
      <c r="AG57" s="4"/>
      <c r="AH57" s="4"/>
      <c r="AI57" s="4"/>
      <c r="AJ57" s="4" t="s">
        <v>393</v>
      </c>
      <c r="AK57" s="4" t="s">
        <v>357</v>
      </c>
      <c r="AL57" s="4" t="s">
        <v>358</v>
      </c>
      <c r="AM57" s="4" t="s">
        <v>387</v>
      </c>
      <c r="AN57" s="4"/>
      <c r="AO57" s="4"/>
    </row>
    <row r="58" spans="1:41" ht="18">
      <c r="A58" s="6"/>
      <c r="B58" s="4" t="s">
        <v>395</v>
      </c>
      <c r="C58" s="4" t="s">
        <v>142</v>
      </c>
      <c r="D58" s="4" t="s">
        <v>396</v>
      </c>
      <c r="E58" s="5">
        <f>IF(ISERROR(FIND(【管】入力シート➁!$B$3,D58)),"",ROW())</f>
        <v>58</v>
      </c>
      <c r="F58" s="5" t="str">
        <f t="shared" si="5"/>
        <v>オキシコンチンTR錠40mg</v>
      </c>
      <c r="G58" s="4" t="s">
        <v>325</v>
      </c>
      <c r="H58" s="4" t="s">
        <v>335</v>
      </c>
      <c r="I58" s="5" t="s">
        <v>146</v>
      </c>
      <c r="J58" s="5" t="str">
        <f t="shared" si="6"/>
        <v/>
      </c>
      <c r="K58" s="5" t="s">
        <v>146</v>
      </c>
      <c r="L58" s="5" t="str">
        <f t="shared" si="7"/>
        <v>錠</v>
      </c>
      <c r="M58" s="5" t="str">
        <f t="shared" si="8"/>
        <v/>
      </c>
      <c r="N58" s="5" t="str">
        <f t="shared" si="9"/>
        <v/>
      </c>
      <c r="O58" s="5" t="s">
        <v>147</v>
      </c>
      <c r="P58" s="5" t="s">
        <v>146</v>
      </c>
      <c r="Q58" s="5" t="s">
        <v>147</v>
      </c>
      <c r="R58" s="4" t="s">
        <v>386</v>
      </c>
      <c r="S58" s="7">
        <v>1547.9</v>
      </c>
      <c r="T58" s="7">
        <v>1547.9</v>
      </c>
      <c r="U58" s="4" t="s">
        <v>201</v>
      </c>
      <c r="V58" s="4"/>
      <c r="W58" s="4" t="s">
        <v>267</v>
      </c>
      <c r="X58" s="4"/>
      <c r="Y58" s="4" t="s">
        <v>150</v>
      </c>
      <c r="Z58" s="8">
        <v>41513</v>
      </c>
      <c r="AA58" s="8"/>
      <c r="AB58" s="4" t="s">
        <v>268</v>
      </c>
      <c r="AC58" s="4" t="s">
        <v>151</v>
      </c>
      <c r="AD58" s="4"/>
      <c r="AE58" s="4"/>
      <c r="AF58" s="4"/>
      <c r="AG58" s="4"/>
      <c r="AH58" s="4"/>
      <c r="AI58" s="4"/>
      <c r="AJ58" s="4" t="s">
        <v>395</v>
      </c>
      <c r="AK58" s="4" t="s">
        <v>357</v>
      </c>
      <c r="AL58" s="4" t="s">
        <v>358</v>
      </c>
      <c r="AM58" s="4" t="s">
        <v>387</v>
      </c>
      <c r="AN58" s="4"/>
      <c r="AO58" s="4"/>
    </row>
    <row r="59" spans="1:41" ht="18">
      <c r="A59" s="6"/>
      <c r="B59" s="4" t="s">
        <v>397</v>
      </c>
      <c r="C59" s="4" t="s">
        <v>142</v>
      </c>
      <c r="D59" s="4" t="s">
        <v>66</v>
      </c>
      <c r="E59" s="5">
        <f>IF(ISERROR(FIND(【管】入力シート➁!$B$3,D59)),"",ROW())</f>
        <v>59</v>
      </c>
      <c r="F59" s="5" t="str">
        <f t="shared" si="5"/>
        <v>オキシコンチンTR錠5mg</v>
      </c>
      <c r="G59" s="4" t="s">
        <v>325</v>
      </c>
      <c r="H59" s="4" t="s">
        <v>341</v>
      </c>
      <c r="I59" s="5" t="s">
        <v>146</v>
      </c>
      <c r="J59" s="5" t="str">
        <f t="shared" si="6"/>
        <v/>
      </c>
      <c r="K59" s="5" t="s">
        <v>146</v>
      </c>
      <c r="L59" s="5" t="str">
        <f t="shared" si="7"/>
        <v>錠</v>
      </c>
      <c r="M59" s="5" t="str">
        <f t="shared" si="8"/>
        <v/>
      </c>
      <c r="N59" s="5" t="str">
        <f t="shared" si="9"/>
        <v/>
      </c>
      <c r="O59" s="5" t="s">
        <v>147</v>
      </c>
      <c r="P59" s="5" t="s">
        <v>146</v>
      </c>
      <c r="Q59" s="5" t="s">
        <v>147</v>
      </c>
      <c r="R59" s="4" t="s">
        <v>386</v>
      </c>
      <c r="S59" s="7">
        <v>1848.3</v>
      </c>
      <c r="T59" s="7">
        <v>1848.3</v>
      </c>
      <c r="U59" s="4" t="s">
        <v>201</v>
      </c>
      <c r="V59" s="4"/>
      <c r="W59" s="4" t="s">
        <v>267</v>
      </c>
      <c r="X59" s="4"/>
      <c r="Y59" s="4" t="s">
        <v>150</v>
      </c>
      <c r="Z59" s="8">
        <v>41513</v>
      </c>
      <c r="AA59" s="8"/>
      <c r="AB59" s="4" t="s">
        <v>268</v>
      </c>
      <c r="AC59" s="4" t="s">
        <v>151</v>
      </c>
      <c r="AD59" s="4"/>
      <c r="AE59" s="4"/>
      <c r="AF59" s="4"/>
      <c r="AG59" s="4"/>
      <c r="AH59" s="4"/>
      <c r="AI59" s="4"/>
      <c r="AJ59" s="4" t="s">
        <v>397</v>
      </c>
      <c r="AK59" s="4" t="s">
        <v>357</v>
      </c>
      <c r="AL59" s="4" t="s">
        <v>358</v>
      </c>
      <c r="AM59" s="4" t="s">
        <v>387</v>
      </c>
      <c r="AN59" s="4"/>
      <c r="AO59" s="4"/>
    </row>
    <row r="60" spans="1:41" ht="18">
      <c r="A60" s="6"/>
      <c r="B60" s="4" t="s">
        <v>398</v>
      </c>
      <c r="C60" s="4" t="s">
        <v>142</v>
      </c>
      <c r="D60" s="4" t="s">
        <v>399</v>
      </c>
      <c r="E60" s="5">
        <f>IF(ISERROR(FIND(【管】入力シート➁!$B$3,D60)),"",ROW())</f>
        <v>60</v>
      </c>
      <c r="F60" s="5" t="str">
        <f t="shared" si="5"/>
        <v>オキノーム散10mg</v>
      </c>
      <c r="G60" s="4" t="s">
        <v>400</v>
      </c>
      <c r="H60" s="4" t="s">
        <v>401</v>
      </c>
      <c r="I60" s="5" t="s">
        <v>146</v>
      </c>
      <c r="J60" s="5" t="str">
        <f t="shared" si="6"/>
        <v/>
      </c>
      <c r="K60" s="5" t="s">
        <v>146</v>
      </c>
      <c r="L60" s="5" t="str">
        <f t="shared" si="7"/>
        <v>0mg1包</v>
      </c>
      <c r="M60" s="5" t="str">
        <f t="shared" si="8"/>
        <v>包</v>
      </c>
      <c r="N60" s="5" t="str">
        <f t="shared" si="9"/>
        <v/>
      </c>
      <c r="O60" s="5" t="s">
        <v>162</v>
      </c>
      <c r="P60" s="5" t="s">
        <v>146</v>
      </c>
      <c r="Q60" s="5" t="s">
        <v>162</v>
      </c>
      <c r="R60" s="4" t="s">
        <v>402</v>
      </c>
      <c r="S60" s="7">
        <v>549</v>
      </c>
      <c r="T60" s="7">
        <v>549</v>
      </c>
      <c r="U60" s="4" t="s">
        <v>201</v>
      </c>
      <c r="V60" s="4"/>
      <c r="W60" s="4" t="s">
        <v>267</v>
      </c>
      <c r="X60" s="4"/>
      <c r="Y60" s="4" t="s">
        <v>150</v>
      </c>
      <c r="Z60" s="8">
        <v>41597</v>
      </c>
      <c r="AA60" s="8"/>
      <c r="AB60" s="4" t="s">
        <v>268</v>
      </c>
      <c r="AC60" s="4" t="s">
        <v>151</v>
      </c>
      <c r="AD60" s="4"/>
      <c r="AE60" s="4"/>
      <c r="AF60" s="4"/>
      <c r="AG60" s="4"/>
      <c r="AH60" s="4"/>
      <c r="AI60" s="4"/>
      <c r="AJ60" s="4" t="s">
        <v>398</v>
      </c>
      <c r="AK60" s="4" t="s">
        <v>357</v>
      </c>
      <c r="AL60" s="4" t="s">
        <v>358</v>
      </c>
      <c r="AM60" s="4" t="s">
        <v>387</v>
      </c>
      <c r="AN60" s="4"/>
      <c r="AO60" s="4"/>
    </row>
    <row r="61" spans="1:41" ht="18">
      <c r="A61" s="6"/>
      <c r="B61" s="4" t="s">
        <v>403</v>
      </c>
      <c r="C61" s="4" t="s">
        <v>142</v>
      </c>
      <c r="D61" s="4" t="s">
        <v>85</v>
      </c>
      <c r="E61" s="5">
        <f>IF(ISERROR(FIND(【管】入力シート➁!$B$3,D61)),"",ROW())</f>
        <v>61</v>
      </c>
      <c r="F61" s="5" t="str">
        <f t="shared" si="5"/>
        <v>オキノーム散2.5mg</v>
      </c>
      <c r="G61" s="4" t="s">
        <v>400</v>
      </c>
      <c r="H61" s="4" t="s">
        <v>404</v>
      </c>
      <c r="I61" s="5" t="s">
        <v>146</v>
      </c>
      <c r="J61" s="5" t="str">
        <f t="shared" si="6"/>
        <v/>
      </c>
      <c r="K61" s="5" t="s">
        <v>146</v>
      </c>
      <c r="L61" s="5" t="str">
        <f t="shared" si="7"/>
        <v>包</v>
      </c>
      <c r="M61" s="5" t="str">
        <f t="shared" si="8"/>
        <v/>
      </c>
      <c r="N61" s="5" t="str">
        <f t="shared" si="9"/>
        <v/>
      </c>
      <c r="O61" s="5" t="s">
        <v>162</v>
      </c>
      <c r="P61" s="5" t="s">
        <v>146</v>
      </c>
      <c r="Q61" s="5" t="s">
        <v>162</v>
      </c>
      <c r="R61" s="4" t="s">
        <v>402</v>
      </c>
      <c r="S61" s="7">
        <v>773.9</v>
      </c>
      <c r="T61" s="7">
        <v>773.9</v>
      </c>
      <c r="U61" s="4" t="s">
        <v>201</v>
      </c>
      <c r="V61" s="4"/>
      <c r="W61" s="4" t="s">
        <v>267</v>
      </c>
      <c r="X61" s="4"/>
      <c r="Y61" s="4" t="s">
        <v>150</v>
      </c>
      <c r="Z61" s="8">
        <v>41597</v>
      </c>
      <c r="AA61" s="8"/>
      <c r="AB61" s="4" t="s">
        <v>268</v>
      </c>
      <c r="AC61" s="4" t="s">
        <v>151</v>
      </c>
      <c r="AD61" s="4"/>
      <c r="AE61" s="4"/>
      <c r="AF61" s="4"/>
      <c r="AG61" s="4"/>
      <c r="AH61" s="4"/>
      <c r="AI61" s="4"/>
      <c r="AJ61" s="4" t="s">
        <v>403</v>
      </c>
      <c r="AK61" s="4" t="s">
        <v>357</v>
      </c>
      <c r="AL61" s="4" t="s">
        <v>358</v>
      </c>
      <c r="AM61" s="4" t="s">
        <v>387</v>
      </c>
      <c r="AN61" s="4"/>
      <c r="AO61" s="4"/>
    </row>
    <row r="62" spans="1:41" ht="18">
      <c r="A62" s="6"/>
      <c r="B62" s="4" t="s">
        <v>405</v>
      </c>
      <c r="C62" s="4" t="s">
        <v>142</v>
      </c>
      <c r="D62" s="4" t="s">
        <v>406</v>
      </c>
      <c r="E62" s="5">
        <f>IF(ISERROR(FIND(【管】入力シート➁!$B$3,D62)),"",ROW())</f>
        <v>62</v>
      </c>
      <c r="F62" s="5" t="str">
        <f t="shared" si="5"/>
        <v>オキノーム散20mg</v>
      </c>
      <c r="G62" s="4" t="s">
        <v>400</v>
      </c>
      <c r="H62" s="4" t="s">
        <v>407</v>
      </c>
      <c r="I62" s="5" t="s">
        <v>146</v>
      </c>
      <c r="J62" s="5" t="str">
        <f t="shared" si="6"/>
        <v/>
      </c>
      <c r="K62" s="5" t="s">
        <v>146</v>
      </c>
      <c r="L62" s="5" t="str">
        <f t="shared" si="7"/>
        <v>包</v>
      </c>
      <c r="M62" s="5" t="str">
        <f t="shared" si="8"/>
        <v/>
      </c>
      <c r="N62" s="5" t="str">
        <f t="shared" si="9"/>
        <v/>
      </c>
      <c r="O62" s="5" t="s">
        <v>162</v>
      </c>
      <c r="P62" s="5" t="s">
        <v>146</v>
      </c>
      <c r="Q62" s="5" t="s">
        <v>162</v>
      </c>
      <c r="R62" s="4" t="s">
        <v>402</v>
      </c>
      <c r="S62" s="7">
        <v>966.3</v>
      </c>
      <c r="T62" s="7">
        <v>1009.5</v>
      </c>
      <c r="U62" s="4" t="s">
        <v>201</v>
      </c>
      <c r="V62" s="4"/>
      <c r="W62" s="4" t="s">
        <v>267</v>
      </c>
      <c r="X62" s="4"/>
      <c r="Y62" s="4" t="s">
        <v>150</v>
      </c>
      <c r="Z62" s="8">
        <v>41597</v>
      </c>
      <c r="AA62" s="8"/>
      <c r="AB62" s="4" t="s">
        <v>268</v>
      </c>
      <c r="AC62" s="4" t="s">
        <v>151</v>
      </c>
      <c r="AD62" s="4"/>
      <c r="AE62" s="4"/>
      <c r="AF62" s="4"/>
      <c r="AG62" s="4"/>
      <c r="AH62" s="4"/>
      <c r="AI62" s="4"/>
      <c r="AJ62" s="4" t="s">
        <v>405</v>
      </c>
      <c r="AK62" s="4" t="s">
        <v>357</v>
      </c>
      <c r="AL62" s="4" t="s">
        <v>358</v>
      </c>
      <c r="AM62" s="4" t="s">
        <v>387</v>
      </c>
      <c r="AN62" s="4"/>
      <c r="AO62" s="4"/>
    </row>
    <row r="63" spans="1:41" ht="18">
      <c r="A63" s="6"/>
      <c r="B63" s="4" t="s">
        <v>408</v>
      </c>
      <c r="C63" s="4" t="s">
        <v>142</v>
      </c>
      <c r="D63" s="4" t="s">
        <v>409</v>
      </c>
      <c r="E63" s="5">
        <f>IF(ISERROR(FIND(【管】入力シート➁!$B$3,D63)),"",ROW())</f>
        <v>63</v>
      </c>
      <c r="F63" s="5" t="str">
        <f t="shared" si="5"/>
        <v>オキノーム散5mg</v>
      </c>
      <c r="G63" s="4" t="s">
        <v>400</v>
      </c>
      <c r="H63" s="4" t="s">
        <v>410</v>
      </c>
      <c r="I63" s="5" t="s">
        <v>146</v>
      </c>
      <c r="J63" s="5" t="str">
        <f t="shared" si="6"/>
        <v/>
      </c>
      <c r="K63" s="5" t="s">
        <v>146</v>
      </c>
      <c r="L63" s="5" t="str">
        <f t="shared" si="7"/>
        <v>包</v>
      </c>
      <c r="M63" s="5" t="str">
        <f t="shared" si="8"/>
        <v/>
      </c>
      <c r="N63" s="5" t="str">
        <f t="shared" si="9"/>
        <v/>
      </c>
      <c r="O63" s="5" t="s">
        <v>162</v>
      </c>
      <c r="P63" s="5" t="s">
        <v>146</v>
      </c>
      <c r="Q63" s="5" t="s">
        <v>162</v>
      </c>
      <c r="R63" s="4" t="s">
        <v>411</v>
      </c>
      <c r="S63" s="7">
        <v>351.2</v>
      </c>
      <c r="T63" s="7">
        <v>351.2</v>
      </c>
      <c r="U63" s="4" t="s">
        <v>201</v>
      </c>
      <c r="V63" s="4"/>
      <c r="W63" s="4" t="s">
        <v>267</v>
      </c>
      <c r="X63" s="4"/>
      <c r="Y63" s="4" t="s">
        <v>150</v>
      </c>
      <c r="Z63" s="8">
        <v>41235</v>
      </c>
      <c r="AA63" s="8"/>
      <c r="AB63" s="4" t="s">
        <v>268</v>
      </c>
      <c r="AC63" s="4" t="s">
        <v>151</v>
      </c>
      <c r="AD63" s="4"/>
      <c r="AE63" s="4"/>
      <c r="AF63" s="4"/>
      <c r="AG63" s="4"/>
      <c r="AH63" s="4"/>
      <c r="AI63" s="4"/>
      <c r="AJ63" s="4" t="s">
        <v>408</v>
      </c>
      <c r="AK63" s="4" t="s">
        <v>357</v>
      </c>
      <c r="AL63" s="4" t="s">
        <v>358</v>
      </c>
      <c r="AM63" s="4" t="s">
        <v>412</v>
      </c>
      <c r="AN63" s="4"/>
      <c r="AO63" s="4"/>
    </row>
    <row r="64" spans="1:41" ht="18">
      <c r="A64" s="6"/>
      <c r="B64" s="4" t="s">
        <v>413</v>
      </c>
      <c r="C64" s="4" t="s">
        <v>238</v>
      </c>
      <c r="D64" s="4" t="s">
        <v>414</v>
      </c>
      <c r="E64" s="5">
        <f>IF(ISERROR(FIND(【管】入力シート➁!$B$3,D64)),"",ROW())</f>
        <v>64</v>
      </c>
      <c r="F64" s="5" t="str">
        <f t="shared" si="5"/>
        <v>オキファスト注10mg</v>
      </c>
      <c r="G64" s="4" t="s">
        <v>373</v>
      </c>
      <c r="H64" s="4" t="s">
        <v>262</v>
      </c>
      <c r="I64" s="5" t="s">
        <v>263</v>
      </c>
      <c r="J64" s="5" t="str">
        <f t="shared" si="6"/>
        <v>1mL</v>
      </c>
      <c r="K64" s="5" t="s">
        <v>264</v>
      </c>
      <c r="L64" s="5" t="str">
        <f t="shared" si="7"/>
        <v>%1mL1管</v>
      </c>
      <c r="M64" s="5" t="str">
        <f t="shared" si="8"/>
        <v>mL1管</v>
      </c>
      <c r="N64" s="5" t="str">
        <f t="shared" si="9"/>
        <v>管</v>
      </c>
      <c r="O64" s="5" t="s">
        <v>265</v>
      </c>
      <c r="P64" s="5" t="s">
        <v>266</v>
      </c>
      <c r="Q64" s="5" t="s">
        <v>190</v>
      </c>
      <c r="R64" s="4" t="s">
        <v>411</v>
      </c>
      <c r="S64" s="7">
        <v>184.8</v>
      </c>
      <c r="T64" s="7">
        <v>184.8</v>
      </c>
      <c r="U64" s="4" t="s">
        <v>201</v>
      </c>
      <c r="V64" s="4"/>
      <c r="W64" s="4" t="s">
        <v>267</v>
      </c>
      <c r="X64" s="4"/>
      <c r="Y64" s="4" t="s">
        <v>150</v>
      </c>
      <c r="Z64" s="8">
        <v>41235</v>
      </c>
      <c r="AA64" s="8"/>
      <c r="AB64" s="4" t="s">
        <v>268</v>
      </c>
      <c r="AC64" s="4" t="s">
        <v>151</v>
      </c>
      <c r="AD64" s="4"/>
      <c r="AE64" s="4"/>
      <c r="AF64" s="4"/>
      <c r="AG64" s="4"/>
      <c r="AH64" s="4"/>
      <c r="AI64" s="4"/>
      <c r="AJ64" s="4" t="s">
        <v>413</v>
      </c>
      <c r="AK64" s="4" t="s">
        <v>357</v>
      </c>
      <c r="AL64" s="4" t="s">
        <v>358</v>
      </c>
      <c r="AM64" s="4" t="s">
        <v>412</v>
      </c>
      <c r="AN64" s="4"/>
      <c r="AO64" s="4"/>
    </row>
    <row r="65" spans="1:41" ht="18">
      <c r="A65" s="6"/>
      <c r="B65" s="4" t="s">
        <v>415</v>
      </c>
      <c r="C65" s="4" t="s">
        <v>238</v>
      </c>
      <c r="D65" s="4" t="s">
        <v>416</v>
      </c>
      <c r="E65" s="5">
        <f>IF(ISERROR(FIND(【管】入力シート➁!$B$3,D65)),"",ROW())</f>
        <v>65</v>
      </c>
      <c r="F65" s="5" t="str">
        <f t="shared" si="5"/>
        <v>オキファスト注50mg</v>
      </c>
      <c r="G65" s="4" t="s">
        <v>373</v>
      </c>
      <c r="H65" s="4" t="s">
        <v>277</v>
      </c>
      <c r="I65" s="5" t="s">
        <v>278</v>
      </c>
      <c r="J65" s="5" t="str">
        <f t="shared" si="6"/>
        <v>5mL</v>
      </c>
      <c r="K65" s="5" t="s">
        <v>273</v>
      </c>
      <c r="L65" s="5" t="str">
        <f t="shared" si="7"/>
        <v>%5mL1管</v>
      </c>
      <c r="M65" s="5" t="str">
        <f t="shared" si="8"/>
        <v>管</v>
      </c>
      <c r="N65" s="5" t="str">
        <f t="shared" si="9"/>
        <v/>
      </c>
      <c r="O65" s="5" t="s">
        <v>265</v>
      </c>
      <c r="P65" s="5" t="s">
        <v>274</v>
      </c>
      <c r="Q65" s="5" t="s">
        <v>190</v>
      </c>
      <c r="R65" s="4" t="s">
        <v>148</v>
      </c>
      <c r="S65" s="7">
        <v>2243.8000000000002</v>
      </c>
      <c r="T65" s="7">
        <v>2243.8000000000002</v>
      </c>
      <c r="U65" s="4" t="s">
        <v>417</v>
      </c>
      <c r="V65" s="4"/>
      <c r="W65" s="4"/>
      <c r="X65" s="4"/>
      <c r="Y65" s="4" t="s">
        <v>203</v>
      </c>
      <c r="Z65" s="8"/>
      <c r="AA65" s="8"/>
      <c r="AB65" s="4"/>
      <c r="AC65" s="4" t="s">
        <v>151</v>
      </c>
      <c r="AD65" s="4"/>
      <c r="AE65" s="4"/>
      <c r="AF65" s="4" t="s">
        <v>166</v>
      </c>
      <c r="AG65" s="4"/>
      <c r="AH65" s="4"/>
      <c r="AI65" s="4"/>
      <c r="AJ65" s="4" t="s">
        <v>418</v>
      </c>
      <c r="AK65" s="4" t="s">
        <v>160</v>
      </c>
      <c r="AL65" s="4" t="s">
        <v>154</v>
      </c>
      <c r="AM65" s="4" t="s">
        <v>419</v>
      </c>
      <c r="AN65" s="4"/>
      <c r="AO65" s="4"/>
    </row>
    <row r="66" spans="1:41" ht="18">
      <c r="A66" s="6"/>
      <c r="B66" s="4" t="s">
        <v>415</v>
      </c>
      <c r="C66" s="4" t="s">
        <v>142</v>
      </c>
      <c r="D66" s="4" t="s">
        <v>420</v>
      </c>
      <c r="E66" s="5">
        <f>IF(ISERROR(FIND(【管】入力シート➁!$B$3,D66)),"",ROW())</f>
        <v>66</v>
      </c>
      <c r="F66" s="5" t="str">
        <f t="shared" ref="F66:F97" si="10">INDEX(D:D,SMALL(E:E,ROW(D65)))</f>
        <v>オプソ内服液10mg</v>
      </c>
      <c r="G66" s="4" t="s">
        <v>421</v>
      </c>
      <c r="H66" s="4" t="s">
        <v>379</v>
      </c>
      <c r="I66" s="5" t="s">
        <v>146</v>
      </c>
      <c r="J66" s="5" t="str">
        <f t="shared" ref="J66:J97" si="11">IFERROR(RIGHT(I66,LEN(I66)-FIND("%",I66)),IFERROR((RIGHT(I66,LEN(I66)-FIND("g",I66))),""))</f>
        <v/>
      </c>
      <c r="K66" s="5" t="s">
        <v>146</v>
      </c>
      <c r="L66" s="5" t="str">
        <f t="shared" ref="L66:L97" si="12">RIGHT(H66,LEN(H66)-FIND("1",H66))</f>
        <v>0mg5mL1包</v>
      </c>
      <c r="M66" s="5" t="str">
        <f t="shared" ref="M66:M97" si="13">IFERROR(RIGHT(L66,LEN(L66)-FIND("1",L66)),"")</f>
        <v>包</v>
      </c>
      <c r="N66" s="5" t="str">
        <f t="shared" ref="N66:N97" si="14">IFERROR(RIGHT(M66,LEN(M66)-FIND("1",M66)),"")</f>
        <v/>
      </c>
      <c r="O66" s="5" t="s">
        <v>162</v>
      </c>
      <c r="P66" s="5" t="s">
        <v>146</v>
      </c>
      <c r="Q66" s="5" t="s">
        <v>162</v>
      </c>
      <c r="R66" s="4" t="s">
        <v>176</v>
      </c>
      <c r="S66" s="7">
        <v>2243.8000000000002</v>
      </c>
      <c r="T66" s="7">
        <v>2243.8000000000002</v>
      </c>
      <c r="U66" s="4" t="s">
        <v>417</v>
      </c>
      <c r="V66" s="4"/>
      <c r="W66" s="4"/>
      <c r="X66" s="4"/>
      <c r="Y66" s="4" t="s">
        <v>203</v>
      </c>
      <c r="Z66" s="8"/>
      <c r="AA66" s="8"/>
      <c r="AB66" s="4"/>
      <c r="AC66" s="4" t="s">
        <v>151</v>
      </c>
      <c r="AD66" s="4"/>
      <c r="AE66" s="4"/>
      <c r="AF66" s="4" t="s">
        <v>166</v>
      </c>
      <c r="AG66" s="4"/>
      <c r="AH66" s="4"/>
      <c r="AI66" s="4"/>
      <c r="AJ66" s="4" t="s">
        <v>422</v>
      </c>
      <c r="AK66" s="4" t="s">
        <v>160</v>
      </c>
      <c r="AL66" s="4" t="s">
        <v>154</v>
      </c>
      <c r="AM66" s="4" t="s">
        <v>419</v>
      </c>
      <c r="AN66" s="4"/>
      <c r="AO66" s="4"/>
    </row>
    <row r="67" spans="1:41" ht="18">
      <c r="A67" s="6"/>
      <c r="B67" s="4" t="s">
        <v>423</v>
      </c>
      <c r="C67" s="4" t="s">
        <v>142</v>
      </c>
      <c r="D67" s="4" t="s">
        <v>424</v>
      </c>
      <c r="E67" s="5">
        <f>IF(ISERROR(FIND(【管】入力シート➁!$B$3,D67)),"",ROW())</f>
        <v>67</v>
      </c>
      <c r="F67" s="5" t="str">
        <f t="shared" si="10"/>
        <v>オプソ内服液5mg</v>
      </c>
      <c r="G67" s="4" t="s">
        <v>421</v>
      </c>
      <c r="H67" s="4" t="s">
        <v>390</v>
      </c>
      <c r="I67" s="5" t="s">
        <v>146</v>
      </c>
      <c r="J67" s="5" t="str">
        <f t="shared" si="11"/>
        <v/>
      </c>
      <c r="K67" s="5" t="s">
        <v>146</v>
      </c>
      <c r="L67" s="5" t="str">
        <f t="shared" si="12"/>
        <v>包</v>
      </c>
      <c r="M67" s="5" t="str">
        <f t="shared" si="13"/>
        <v/>
      </c>
      <c r="N67" s="5" t="str">
        <f t="shared" si="14"/>
        <v/>
      </c>
      <c r="O67" s="5" t="s">
        <v>162</v>
      </c>
      <c r="P67" s="5" t="s">
        <v>146</v>
      </c>
      <c r="Q67" s="5" t="s">
        <v>162</v>
      </c>
      <c r="R67" s="4" t="s">
        <v>148</v>
      </c>
      <c r="S67" s="7">
        <v>2566.6999999999998</v>
      </c>
      <c r="T67" s="7">
        <v>2566.6999999999998</v>
      </c>
      <c r="U67" s="4" t="s">
        <v>201</v>
      </c>
      <c r="V67" s="4"/>
      <c r="W67" s="4" t="s">
        <v>267</v>
      </c>
      <c r="X67" s="4"/>
      <c r="Y67" s="4" t="s">
        <v>203</v>
      </c>
      <c r="Z67" s="8">
        <v>38702</v>
      </c>
      <c r="AA67" s="8"/>
      <c r="AB67" s="4" t="s">
        <v>268</v>
      </c>
      <c r="AC67" s="4" t="s">
        <v>151</v>
      </c>
      <c r="AD67" s="4"/>
      <c r="AE67" s="4"/>
      <c r="AF67" s="4"/>
      <c r="AG67" s="4"/>
      <c r="AH67" s="4"/>
      <c r="AI67" s="4"/>
      <c r="AJ67" s="4" t="s">
        <v>423</v>
      </c>
      <c r="AK67" s="4" t="s">
        <v>160</v>
      </c>
      <c r="AL67" s="4" t="s">
        <v>208</v>
      </c>
      <c r="AM67" s="4" t="s">
        <v>419</v>
      </c>
      <c r="AN67" s="4"/>
      <c r="AO67" s="4"/>
    </row>
    <row r="68" spans="1:41" ht="18">
      <c r="A68" s="6"/>
      <c r="B68" s="4" t="s">
        <v>425</v>
      </c>
      <c r="C68" s="4" t="s">
        <v>238</v>
      </c>
      <c r="D68" s="4" t="s">
        <v>75</v>
      </c>
      <c r="E68" s="5">
        <f>IF(ISERROR(FIND(【管】入力シート➁!$B$3,D68)),"",ROW())</f>
        <v>68</v>
      </c>
      <c r="F68" s="5" t="str">
        <f t="shared" si="10"/>
        <v>ケタラール筋注用500mg</v>
      </c>
      <c r="G68" s="4" t="s">
        <v>426</v>
      </c>
      <c r="H68" s="4" t="s">
        <v>427</v>
      </c>
      <c r="I68" s="5" t="s">
        <v>428</v>
      </c>
      <c r="J68" s="5" t="str">
        <f t="shared" si="11"/>
        <v>10mL</v>
      </c>
      <c r="K68" s="5" t="s">
        <v>429</v>
      </c>
      <c r="L68" s="5" t="str">
        <f t="shared" si="12"/>
        <v>0mL1瓶</v>
      </c>
      <c r="M68" s="5" t="str">
        <f t="shared" si="13"/>
        <v>瓶</v>
      </c>
      <c r="N68" s="5" t="str">
        <f t="shared" si="14"/>
        <v/>
      </c>
      <c r="O68" s="5" t="s">
        <v>242</v>
      </c>
      <c r="P68" s="5" t="s">
        <v>430</v>
      </c>
      <c r="Q68" s="5" t="s">
        <v>196</v>
      </c>
      <c r="R68" s="4" t="s">
        <v>148</v>
      </c>
      <c r="S68" s="7">
        <v>756.7</v>
      </c>
      <c r="T68" s="7">
        <v>756.7</v>
      </c>
      <c r="U68" s="4" t="s">
        <v>201</v>
      </c>
      <c r="V68" s="4"/>
      <c r="W68" s="4" t="s">
        <v>267</v>
      </c>
      <c r="X68" s="4"/>
      <c r="Y68" s="4" t="s">
        <v>203</v>
      </c>
      <c r="Z68" s="8">
        <v>38702</v>
      </c>
      <c r="AA68" s="8"/>
      <c r="AB68" s="4" t="s">
        <v>268</v>
      </c>
      <c r="AC68" s="4" t="s">
        <v>151</v>
      </c>
      <c r="AD68" s="4"/>
      <c r="AE68" s="4"/>
      <c r="AF68" s="4"/>
      <c r="AG68" s="4"/>
      <c r="AH68" s="4"/>
      <c r="AI68" s="4"/>
      <c r="AJ68" s="4" t="s">
        <v>425</v>
      </c>
      <c r="AK68" s="4" t="s">
        <v>160</v>
      </c>
      <c r="AL68" s="4" t="s">
        <v>208</v>
      </c>
      <c r="AM68" s="4" t="s">
        <v>419</v>
      </c>
      <c r="AN68" s="4"/>
      <c r="AO68" s="4"/>
    </row>
    <row r="69" spans="1:41" ht="18">
      <c r="A69" s="6"/>
      <c r="B69" s="4" t="s">
        <v>431</v>
      </c>
      <c r="C69" s="4" t="s">
        <v>238</v>
      </c>
      <c r="D69" s="4" t="s">
        <v>78</v>
      </c>
      <c r="E69" s="5">
        <f>IF(ISERROR(FIND(【管】入力シート➁!$B$3,D69)),"",ROW())</f>
        <v>69</v>
      </c>
      <c r="F69" s="5" t="str">
        <f t="shared" si="10"/>
        <v>ケタラール静注用200mg</v>
      </c>
      <c r="G69" s="4" t="s">
        <v>426</v>
      </c>
      <c r="H69" s="4" t="s">
        <v>432</v>
      </c>
      <c r="I69" s="5" t="s">
        <v>433</v>
      </c>
      <c r="J69" s="5" t="str">
        <f t="shared" si="11"/>
        <v>20mL</v>
      </c>
      <c r="K69" s="5" t="s">
        <v>434</v>
      </c>
      <c r="L69" s="5" t="str">
        <f t="shared" si="12"/>
        <v>瓶</v>
      </c>
      <c r="M69" s="5" t="str">
        <f t="shared" si="13"/>
        <v/>
      </c>
      <c r="N69" s="5" t="str">
        <f t="shared" si="14"/>
        <v/>
      </c>
      <c r="O69" s="5" t="s">
        <v>242</v>
      </c>
      <c r="P69" s="5" t="s">
        <v>435</v>
      </c>
      <c r="Q69" s="5" t="s">
        <v>196</v>
      </c>
      <c r="R69" s="4" t="s">
        <v>148</v>
      </c>
      <c r="S69" s="7">
        <v>1341.9</v>
      </c>
      <c r="T69" s="7">
        <v>1341.9</v>
      </c>
      <c r="U69" s="4" t="s">
        <v>201</v>
      </c>
      <c r="V69" s="4"/>
      <c r="W69" s="4" t="s">
        <v>267</v>
      </c>
      <c r="X69" s="4"/>
      <c r="Y69" s="4" t="s">
        <v>203</v>
      </c>
      <c r="Z69" s="8">
        <v>38702</v>
      </c>
      <c r="AA69" s="8"/>
      <c r="AB69" s="4" t="s">
        <v>268</v>
      </c>
      <c r="AC69" s="4" t="s">
        <v>151</v>
      </c>
      <c r="AD69" s="4"/>
      <c r="AE69" s="4"/>
      <c r="AF69" s="4"/>
      <c r="AG69" s="4"/>
      <c r="AH69" s="4"/>
      <c r="AI69" s="4"/>
      <c r="AJ69" s="4" t="s">
        <v>431</v>
      </c>
      <c r="AK69" s="4" t="s">
        <v>160</v>
      </c>
      <c r="AL69" s="4" t="s">
        <v>208</v>
      </c>
      <c r="AM69" s="4" t="s">
        <v>419</v>
      </c>
      <c r="AN69" s="4"/>
      <c r="AO69" s="4"/>
    </row>
    <row r="70" spans="1:41" ht="18">
      <c r="A70" s="6"/>
      <c r="B70" s="4" t="s">
        <v>436</v>
      </c>
      <c r="C70" s="4" t="s">
        <v>238</v>
      </c>
      <c r="D70" s="4" t="s">
        <v>437</v>
      </c>
      <c r="E70" s="5">
        <f>IF(ISERROR(FIND(【管】入力シート➁!$B$3,D70)),"",ROW())</f>
        <v>70</v>
      </c>
      <c r="F70" s="5" t="str">
        <f t="shared" si="10"/>
        <v>ケタラール静注用50mg</v>
      </c>
      <c r="G70" s="4" t="s">
        <v>426</v>
      </c>
      <c r="H70" s="4" t="s">
        <v>438</v>
      </c>
      <c r="I70" s="5" t="s">
        <v>439</v>
      </c>
      <c r="J70" s="5" t="str">
        <f t="shared" si="11"/>
        <v>5mL</v>
      </c>
      <c r="K70" s="5" t="s">
        <v>273</v>
      </c>
      <c r="L70" s="5" t="str">
        <f t="shared" si="12"/>
        <v>管</v>
      </c>
      <c r="M70" s="5" t="str">
        <f t="shared" si="13"/>
        <v/>
      </c>
      <c r="N70" s="5" t="str">
        <f t="shared" si="14"/>
        <v/>
      </c>
      <c r="O70" s="5" t="s">
        <v>265</v>
      </c>
      <c r="P70" s="5" t="s">
        <v>274</v>
      </c>
      <c r="Q70" s="5" t="s">
        <v>190</v>
      </c>
      <c r="R70" s="4" t="s">
        <v>440</v>
      </c>
      <c r="S70" s="7">
        <v>211.9</v>
      </c>
      <c r="T70" s="7">
        <v>211.9</v>
      </c>
      <c r="U70" s="4" t="s">
        <v>201</v>
      </c>
      <c r="V70" s="4"/>
      <c r="W70" s="4" t="s">
        <v>267</v>
      </c>
      <c r="X70" s="4"/>
      <c r="Y70" s="4" t="s">
        <v>203</v>
      </c>
      <c r="Z70" s="8">
        <v>37785</v>
      </c>
      <c r="AA70" s="8"/>
      <c r="AB70" s="4" t="s">
        <v>268</v>
      </c>
      <c r="AC70" s="4" t="s">
        <v>151</v>
      </c>
      <c r="AD70" s="4"/>
      <c r="AE70" s="4"/>
      <c r="AF70" s="4"/>
      <c r="AG70" s="4"/>
      <c r="AH70" s="4"/>
      <c r="AI70" s="4"/>
      <c r="AJ70" s="4" t="s">
        <v>436</v>
      </c>
      <c r="AK70" s="4" t="s">
        <v>160</v>
      </c>
      <c r="AL70" s="4" t="s">
        <v>208</v>
      </c>
      <c r="AM70" s="4" t="s">
        <v>419</v>
      </c>
      <c r="AN70" s="4"/>
      <c r="AO70" s="4"/>
    </row>
    <row r="71" spans="1:41" ht="18">
      <c r="A71" s="6"/>
      <c r="B71" s="4" t="s">
        <v>441</v>
      </c>
      <c r="C71" s="5"/>
      <c r="D71" s="133" t="s">
        <v>835</v>
      </c>
      <c r="E71" s="5">
        <f>IF(ISERROR(FIND(【管】入力シート➁!$B$3,D71)),"",ROW())</f>
        <v>71</v>
      </c>
      <c r="F71" s="5" t="str">
        <f t="shared" si="10"/>
        <v>コデインリン酸塩　10倍散（自家製剤）</v>
      </c>
      <c r="G71" s="5"/>
      <c r="H71" s="5" t="s">
        <v>235</v>
      </c>
      <c r="I71" s="12" t="s">
        <v>146</v>
      </c>
      <c r="J71" s="12" t="str">
        <f t="shared" si="11"/>
        <v/>
      </c>
      <c r="K71" s="12" t="s">
        <v>146</v>
      </c>
      <c r="L71" s="12" t="str">
        <f t="shared" si="12"/>
        <v>g</v>
      </c>
      <c r="M71" s="12" t="str">
        <f t="shared" si="13"/>
        <v/>
      </c>
      <c r="N71" s="12" t="str">
        <f t="shared" si="14"/>
        <v/>
      </c>
      <c r="O71" s="12" t="s">
        <v>210</v>
      </c>
      <c r="P71" s="12" t="s">
        <v>146</v>
      </c>
      <c r="Q71" s="12" t="s">
        <v>210</v>
      </c>
      <c r="R71" s="4" t="s">
        <v>440</v>
      </c>
      <c r="S71" s="7">
        <v>114.5</v>
      </c>
      <c r="T71" s="7">
        <v>114.5</v>
      </c>
      <c r="U71" s="4" t="s">
        <v>201</v>
      </c>
      <c r="V71" s="4"/>
      <c r="W71" s="4" t="s">
        <v>267</v>
      </c>
      <c r="X71" s="4"/>
      <c r="Y71" s="4" t="s">
        <v>203</v>
      </c>
      <c r="Z71" s="8">
        <v>37785</v>
      </c>
      <c r="AA71" s="8"/>
      <c r="AB71" s="4" t="s">
        <v>268</v>
      </c>
      <c r="AC71" s="4" t="s">
        <v>151</v>
      </c>
      <c r="AD71" s="4"/>
      <c r="AE71" s="4"/>
      <c r="AF71" s="4"/>
      <c r="AG71" s="4"/>
      <c r="AH71" s="4"/>
      <c r="AI71" s="4"/>
      <c r="AJ71" s="4" t="s">
        <v>441</v>
      </c>
      <c r="AK71" s="4" t="s">
        <v>160</v>
      </c>
      <c r="AL71" s="4" t="s">
        <v>208</v>
      </c>
      <c r="AM71" s="4" t="s">
        <v>419</v>
      </c>
      <c r="AN71" s="4"/>
      <c r="AO71" s="4"/>
    </row>
    <row r="72" spans="1:41" ht="18">
      <c r="A72" s="6"/>
      <c r="B72" s="4" t="s">
        <v>442</v>
      </c>
      <c r="C72" s="4" t="s">
        <v>142</v>
      </c>
      <c r="D72" s="4" t="s">
        <v>443</v>
      </c>
      <c r="E72" s="5">
        <f>IF(ISERROR(FIND(【管】入力シート➁!$B$3,D72)),"",ROW())</f>
        <v>72</v>
      </c>
      <c r="F72" s="5" t="str">
        <f t="shared" si="10"/>
        <v>コデインリン酸塩散10%「タケダ」</v>
      </c>
      <c r="G72" s="4" t="s">
        <v>444</v>
      </c>
      <c r="H72" s="4" t="s">
        <v>224</v>
      </c>
      <c r="I72" s="5" t="s">
        <v>146</v>
      </c>
      <c r="J72" s="5" t="str">
        <f t="shared" si="11"/>
        <v/>
      </c>
      <c r="K72" s="5" t="s">
        <v>146</v>
      </c>
      <c r="L72" s="5" t="str">
        <f t="shared" si="12"/>
        <v>0%1g</v>
      </c>
      <c r="M72" s="5" t="str">
        <f t="shared" si="13"/>
        <v>g</v>
      </c>
      <c r="N72" s="5" t="str">
        <f t="shared" si="14"/>
        <v/>
      </c>
      <c r="O72" s="5" t="s">
        <v>210</v>
      </c>
      <c r="P72" s="5" t="s">
        <v>146</v>
      </c>
      <c r="Q72" s="5" t="s">
        <v>210</v>
      </c>
      <c r="R72" s="4" t="s">
        <v>440</v>
      </c>
      <c r="S72" s="7">
        <v>128.1</v>
      </c>
      <c r="T72" s="7">
        <v>128.1</v>
      </c>
      <c r="U72" s="4" t="s">
        <v>149</v>
      </c>
      <c r="V72" s="4"/>
      <c r="W72" s="4"/>
      <c r="X72" s="4"/>
      <c r="Y72" s="4" t="s">
        <v>203</v>
      </c>
      <c r="Z72" s="8"/>
      <c r="AA72" s="8"/>
      <c r="AB72" s="4"/>
      <c r="AC72" s="4" t="s">
        <v>151</v>
      </c>
      <c r="AD72" s="4"/>
      <c r="AE72" s="4"/>
      <c r="AF72" s="4" t="s">
        <v>166</v>
      </c>
      <c r="AG72" s="4"/>
      <c r="AH72" s="4"/>
      <c r="AI72" s="4"/>
      <c r="AJ72" s="4" t="s">
        <v>445</v>
      </c>
      <c r="AK72" s="4" t="s">
        <v>160</v>
      </c>
      <c r="AL72" s="4" t="s">
        <v>154</v>
      </c>
      <c r="AM72" s="4" t="s">
        <v>419</v>
      </c>
      <c r="AN72" s="4"/>
      <c r="AO72" s="4"/>
    </row>
    <row r="73" spans="1:41" ht="18">
      <c r="A73" s="6"/>
      <c r="B73" s="4" t="s">
        <v>446</v>
      </c>
      <c r="C73" s="4" t="s">
        <v>142</v>
      </c>
      <c r="D73" s="4" t="s">
        <v>447</v>
      </c>
      <c r="E73" s="5">
        <f>IF(ISERROR(FIND(【管】入力シート➁!$B$3,D73)),"",ROW())</f>
        <v>73</v>
      </c>
      <c r="F73" s="5" t="str">
        <f t="shared" si="10"/>
        <v>コデインリン酸塩散10%「第一三共」</v>
      </c>
      <c r="G73" s="4" t="s">
        <v>444</v>
      </c>
      <c r="H73" s="4" t="s">
        <v>224</v>
      </c>
      <c r="I73" s="5" t="s">
        <v>146</v>
      </c>
      <c r="J73" s="5" t="str">
        <f t="shared" si="11"/>
        <v/>
      </c>
      <c r="K73" s="5" t="s">
        <v>146</v>
      </c>
      <c r="L73" s="5" t="str">
        <f t="shared" si="12"/>
        <v>0%1g</v>
      </c>
      <c r="M73" s="5" t="str">
        <f t="shared" si="13"/>
        <v>g</v>
      </c>
      <c r="N73" s="5" t="str">
        <f t="shared" si="14"/>
        <v/>
      </c>
      <c r="O73" s="5" t="s">
        <v>210</v>
      </c>
      <c r="P73" s="5" t="s">
        <v>146</v>
      </c>
      <c r="Q73" s="5" t="s">
        <v>210</v>
      </c>
      <c r="R73" s="4" t="s">
        <v>448</v>
      </c>
      <c r="S73" s="7">
        <v>236.1</v>
      </c>
      <c r="T73" s="7">
        <v>245.6</v>
      </c>
      <c r="U73" s="4" t="s">
        <v>201</v>
      </c>
      <c r="V73" s="4"/>
      <c r="W73" s="4"/>
      <c r="X73" s="4"/>
      <c r="Y73" s="4" t="s">
        <v>203</v>
      </c>
      <c r="Z73" s="8"/>
      <c r="AA73" s="8"/>
      <c r="AB73" s="4"/>
      <c r="AC73" s="4" t="s">
        <v>151</v>
      </c>
      <c r="AD73" s="4"/>
      <c r="AE73" s="4"/>
      <c r="AF73" s="4"/>
      <c r="AG73" s="4"/>
      <c r="AH73" s="4"/>
      <c r="AI73" s="4"/>
      <c r="AJ73" s="4" t="s">
        <v>449</v>
      </c>
      <c r="AK73" s="4" t="s">
        <v>160</v>
      </c>
      <c r="AL73" s="4" t="s">
        <v>208</v>
      </c>
      <c r="AM73" s="4" t="s">
        <v>450</v>
      </c>
      <c r="AN73" s="4"/>
      <c r="AO73" s="4"/>
    </row>
    <row r="74" spans="1:41" ht="18">
      <c r="A74" s="6"/>
      <c r="B74" s="4" t="s">
        <v>451</v>
      </c>
      <c r="C74" s="4" t="s">
        <v>142</v>
      </c>
      <c r="D74" s="4" t="s">
        <v>452</v>
      </c>
      <c r="E74" s="5">
        <f>IF(ISERROR(FIND(【管】入力シート➁!$B$3,D74)),"",ROW())</f>
        <v>74</v>
      </c>
      <c r="F74" s="5" t="str">
        <f t="shared" si="10"/>
        <v>コデインリン酸塩錠20mg「タケダ」</v>
      </c>
      <c r="G74" s="4" t="s">
        <v>453</v>
      </c>
      <c r="H74" s="4" t="s">
        <v>329</v>
      </c>
      <c r="I74" s="5" t="s">
        <v>146</v>
      </c>
      <c r="J74" s="5" t="str">
        <f t="shared" si="11"/>
        <v/>
      </c>
      <c r="K74" s="5" t="s">
        <v>146</v>
      </c>
      <c r="L74" s="5" t="str">
        <f t="shared" si="12"/>
        <v>錠</v>
      </c>
      <c r="M74" s="5" t="str">
        <f t="shared" si="13"/>
        <v/>
      </c>
      <c r="N74" s="5" t="str">
        <f t="shared" si="14"/>
        <v/>
      </c>
      <c r="O74" s="5" t="s">
        <v>147</v>
      </c>
      <c r="P74" s="5" t="s">
        <v>146</v>
      </c>
      <c r="Q74" s="5" t="s">
        <v>147</v>
      </c>
      <c r="R74" s="4" t="s">
        <v>448</v>
      </c>
      <c r="S74" s="7">
        <v>632.4</v>
      </c>
      <c r="T74" s="7">
        <v>692.4</v>
      </c>
      <c r="U74" s="4" t="s">
        <v>201</v>
      </c>
      <c r="V74" s="4"/>
      <c r="W74" s="4"/>
      <c r="X74" s="4"/>
      <c r="Y74" s="4" t="s">
        <v>203</v>
      </c>
      <c r="Z74" s="8"/>
      <c r="AA74" s="8"/>
      <c r="AB74" s="4"/>
      <c r="AC74" s="4" t="s">
        <v>151</v>
      </c>
      <c r="AD74" s="4"/>
      <c r="AE74" s="4"/>
      <c r="AF74" s="4"/>
      <c r="AG74" s="4"/>
      <c r="AH74" s="4"/>
      <c r="AI74" s="4"/>
      <c r="AJ74" s="4" t="s">
        <v>454</v>
      </c>
      <c r="AK74" s="4" t="s">
        <v>160</v>
      </c>
      <c r="AL74" s="4" t="s">
        <v>208</v>
      </c>
      <c r="AM74" s="4" t="s">
        <v>450</v>
      </c>
      <c r="AN74" s="4"/>
      <c r="AO74" s="4"/>
    </row>
    <row r="75" spans="1:41" ht="18">
      <c r="A75" s="6"/>
      <c r="B75" s="4" t="s">
        <v>455</v>
      </c>
      <c r="C75" s="4" t="s">
        <v>142</v>
      </c>
      <c r="D75" s="4" t="s">
        <v>456</v>
      </c>
      <c r="E75" s="5">
        <f>IF(ISERROR(FIND(【管】入力シート➁!$B$3,D75)),"",ROW())</f>
        <v>75</v>
      </c>
      <c r="F75" s="5" t="str">
        <f t="shared" si="10"/>
        <v>コデインリン酸塩錠20mg「第一三共」</v>
      </c>
      <c r="G75" s="4" t="s">
        <v>453</v>
      </c>
      <c r="H75" s="4" t="s">
        <v>329</v>
      </c>
      <c r="I75" s="5" t="s">
        <v>146</v>
      </c>
      <c r="J75" s="5" t="str">
        <f t="shared" si="11"/>
        <v/>
      </c>
      <c r="K75" s="5" t="s">
        <v>146</v>
      </c>
      <c r="L75" s="5" t="str">
        <f t="shared" si="12"/>
        <v>錠</v>
      </c>
      <c r="M75" s="5" t="str">
        <f t="shared" si="13"/>
        <v/>
      </c>
      <c r="N75" s="5" t="str">
        <f t="shared" si="14"/>
        <v/>
      </c>
      <c r="O75" s="5" t="s">
        <v>147</v>
      </c>
      <c r="P75" s="5" t="s">
        <v>146</v>
      </c>
      <c r="Q75" s="5" t="s">
        <v>147</v>
      </c>
      <c r="R75" s="4" t="s">
        <v>448</v>
      </c>
      <c r="S75" s="7">
        <v>1173.5999999999999</v>
      </c>
      <c r="T75" s="7">
        <v>1250</v>
      </c>
      <c r="U75" s="4" t="s">
        <v>201</v>
      </c>
      <c r="V75" s="4"/>
      <c r="W75" s="4"/>
      <c r="X75" s="4"/>
      <c r="Y75" s="4" t="s">
        <v>203</v>
      </c>
      <c r="Z75" s="8"/>
      <c r="AA75" s="8"/>
      <c r="AB75" s="4"/>
      <c r="AC75" s="4" t="s">
        <v>151</v>
      </c>
      <c r="AD75" s="4"/>
      <c r="AE75" s="4"/>
      <c r="AF75" s="4"/>
      <c r="AG75" s="4"/>
      <c r="AH75" s="4"/>
      <c r="AI75" s="4"/>
      <c r="AJ75" s="4" t="s">
        <v>457</v>
      </c>
      <c r="AK75" s="4" t="s">
        <v>160</v>
      </c>
      <c r="AL75" s="4" t="s">
        <v>208</v>
      </c>
      <c r="AM75" s="4" t="s">
        <v>450</v>
      </c>
      <c r="AN75" s="4"/>
      <c r="AO75" s="4"/>
    </row>
    <row r="76" spans="1:41" ht="18">
      <c r="A76" s="6"/>
      <c r="B76" s="4" t="s">
        <v>458</v>
      </c>
      <c r="C76" s="4" t="s">
        <v>142</v>
      </c>
      <c r="D76" s="4" t="s">
        <v>63</v>
      </c>
      <c r="E76" s="5">
        <f>IF(ISERROR(FIND(【管】入力シート➁!$B$3,D76)),"",ROW())</f>
        <v>76</v>
      </c>
      <c r="F76" s="5" t="str">
        <f t="shared" si="10"/>
        <v>コデインリン酸塩水和物「タケダ」原末</v>
      </c>
      <c r="G76" s="4" t="s">
        <v>323</v>
      </c>
      <c r="H76" s="4" t="s">
        <v>235</v>
      </c>
      <c r="I76" s="5" t="s">
        <v>146</v>
      </c>
      <c r="J76" s="5" t="str">
        <f t="shared" si="11"/>
        <v/>
      </c>
      <c r="K76" s="5" t="s">
        <v>146</v>
      </c>
      <c r="L76" s="5" t="str">
        <f t="shared" si="12"/>
        <v>g</v>
      </c>
      <c r="M76" s="5" t="str">
        <f t="shared" si="13"/>
        <v/>
      </c>
      <c r="N76" s="5" t="str">
        <f t="shared" si="14"/>
        <v/>
      </c>
      <c r="O76" s="5" t="s">
        <v>210</v>
      </c>
      <c r="P76" s="5" t="s">
        <v>146</v>
      </c>
      <c r="Q76" s="5" t="s">
        <v>210</v>
      </c>
      <c r="R76" s="4" t="s">
        <v>459</v>
      </c>
      <c r="S76" s="7">
        <v>200.1</v>
      </c>
      <c r="T76" s="7">
        <v>200.1</v>
      </c>
      <c r="U76" s="4" t="s">
        <v>201</v>
      </c>
      <c r="V76" s="4"/>
      <c r="W76" s="4" t="s">
        <v>202</v>
      </c>
      <c r="X76" s="4"/>
      <c r="Y76" s="4" t="s">
        <v>203</v>
      </c>
      <c r="Z76" s="8">
        <v>44176</v>
      </c>
      <c r="AA76" s="8"/>
      <c r="AB76" s="4" t="s">
        <v>204</v>
      </c>
      <c r="AC76" s="4" t="s">
        <v>205</v>
      </c>
      <c r="AD76" s="4" t="s">
        <v>460</v>
      </c>
      <c r="AE76" s="4" t="s">
        <v>207</v>
      </c>
      <c r="AF76" s="4"/>
      <c r="AG76" s="4"/>
      <c r="AH76" s="4"/>
      <c r="AI76" s="4"/>
      <c r="AJ76" s="4" t="s">
        <v>458</v>
      </c>
      <c r="AK76" s="4" t="s">
        <v>160</v>
      </c>
      <c r="AL76" s="4" t="s">
        <v>208</v>
      </c>
      <c r="AM76" s="4" t="s">
        <v>450</v>
      </c>
      <c r="AN76" s="4"/>
      <c r="AO76" s="4"/>
    </row>
    <row r="77" spans="1:41" ht="18">
      <c r="A77" s="6"/>
      <c r="B77" s="4" t="s">
        <v>461</v>
      </c>
      <c r="C77" s="4" t="s">
        <v>142</v>
      </c>
      <c r="D77" s="4" t="s">
        <v>462</v>
      </c>
      <c r="E77" s="5">
        <f>IF(ISERROR(FIND(【管】入力シート➁!$B$3,D77)),"",ROW())</f>
        <v>77</v>
      </c>
      <c r="F77" s="5" t="str">
        <f t="shared" si="10"/>
        <v>コデインリン酸塩水和物「第一三共」原末</v>
      </c>
      <c r="G77" s="4" t="s">
        <v>323</v>
      </c>
      <c r="H77" s="4" t="s">
        <v>235</v>
      </c>
      <c r="I77" s="5" t="s">
        <v>146</v>
      </c>
      <c r="J77" s="5" t="str">
        <f t="shared" si="11"/>
        <v/>
      </c>
      <c r="K77" s="5" t="s">
        <v>146</v>
      </c>
      <c r="L77" s="5" t="str">
        <f t="shared" si="12"/>
        <v>g</v>
      </c>
      <c r="M77" s="5" t="str">
        <f t="shared" si="13"/>
        <v/>
      </c>
      <c r="N77" s="5" t="str">
        <f t="shared" si="14"/>
        <v/>
      </c>
      <c r="O77" s="5" t="s">
        <v>210</v>
      </c>
      <c r="P77" s="5" t="s">
        <v>146</v>
      </c>
      <c r="Q77" s="5" t="s">
        <v>210</v>
      </c>
      <c r="R77" s="4" t="s">
        <v>459</v>
      </c>
      <c r="S77" s="7">
        <v>400.1</v>
      </c>
      <c r="T77" s="7">
        <v>400.1</v>
      </c>
      <c r="U77" s="4" t="s">
        <v>201</v>
      </c>
      <c r="V77" s="4"/>
      <c r="W77" s="4" t="s">
        <v>202</v>
      </c>
      <c r="X77" s="4"/>
      <c r="Y77" s="4" t="s">
        <v>203</v>
      </c>
      <c r="Z77" s="8">
        <v>37078</v>
      </c>
      <c r="AA77" s="8">
        <v>45382</v>
      </c>
      <c r="AB77" s="4" t="s">
        <v>204</v>
      </c>
      <c r="AC77" s="4" t="s">
        <v>205</v>
      </c>
      <c r="AD77" s="4" t="s">
        <v>463</v>
      </c>
      <c r="AE77" s="4" t="s">
        <v>207</v>
      </c>
      <c r="AF77" s="4"/>
      <c r="AG77" s="4"/>
      <c r="AH77" s="4"/>
      <c r="AI77" s="4"/>
      <c r="AJ77" s="4" t="s">
        <v>461</v>
      </c>
      <c r="AK77" s="4" t="s">
        <v>160</v>
      </c>
      <c r="AL77" s="4" t="s">
        <v>208</v>
      </c>
      <c r="AM77" s="4" t="s">
        <v>450</v>
      </c>
      <c r="AN77" s="4"/>
      <c r="AO77" s="4"/>
    </row>
    <row r="78" spans="1:41" ht="18">
      <c r="A78" s="6"/>
      <c r="B78" s="4" t="s">
        <v>464</v>
      </c>
      <c r="C78" s="4" t="s">
        <v>142</v>
      </c>
      <c r="D78" s="4" t="s">
        <v>465</v>
      </c>
      <c r="E78" s="5">
        <f>IF(ISERROR(FIND(【管】入力シート➁!$B$3,D78)),"",ROW())</f>
        <v>78</v>
      </c>
      <c r="F78" s="5" t="str">
        <f t="shared" si="10"/>
        <v>ジヒドロコデインリン酸塩「タケダ」原末</v>
      </c>
      <c r="G78" s="4" t="s">
        <v>343</v>
      </c>
      <c r="H78" s="4" t="s">
        <v>235</v>
      </c>
      <c r="I78" s="5" t="s">
        <v>146</v>
      </c>
      <c r="J78" s="5" t="str">
        <f t="shared" si="11"/>
        <v/>
      </c>
      <c r="K78" s="5" t="s">
        <v>146</v>
      </c>
      <c r="L78" s="5" t="str">
        <f t="shared" si="12"/>
        <v>g</v>
      </c>
      <c r="M78" s="5" t="str">
        <f t="shared" si="13"/>
        <v/>
      </c>
      <c r="N78" s="5" t="str">
        <f t="shared" si="14"/>
        <v/>
      </c>
      <c r="O78" s="5" t="s">
        <v>210</v>
      </c>
      <c r="P78" s="5" t="s">
        <v>146</v>
      </c>
      <c r="Q78" s="5" t="s">
        <v>210</v>
      </c>
      <c r="R78" s="4" t="s">
        <v>459</v>
      </c>
      <c r="S78" s="7">
        <v>528.29999999999995</v>
      </c>
      <c r="T78" s="7">
        <v>528.29999999999995</v>
      </c>
      <c r="U78" s="4" t="s">
        <v>201</v>
      </c>
      <c r="V78" s="4"/>
      <c r="W78" s="4" t="s">
        <v>202</v>
      </c>
      <c r="X78" s="4"/>
      <c r="Y78" s="4" t="s">
        <v>203</v>
      </c>
      <c r="Z78" s="8">
        <v>44176</v>
      </c>
      <c r="AA78" s="8"/>
      <c r="AB78" s="4" t="s">
        <v>204</v>
      </c>
      <c r="AC78" s="4" t="s">
        <v>205</v>
      </c>
      <c r="AD78" s="4" t="s">
        <v>466</v>
      </c>
      <c r="AE78" s="4" t="s">
        <v>207</v>
      </c>
      <c r="AF78" s="4"/>
      <c r="AG78" s="4"/>
      <c r="AH78" s="4"/>
      <c r="AI78" s="4"/>
      <c r="AJ78" s="4" t="s">
        <v>464</v>
      </c>
      <c r="AK78" s="4" t="s">
        <v>160</v>
      </c>
      <c r="AL78" s="4" t="s">
        <v>208</v>
      </c>
      <c r="AM78" s="4" t="s">
        <v>450</v>
      </c>
      <c r="AN78" s="4"/>
      <c r="AO78" s="4"/>
    </row>
    <row r="79" spans="1:41" ht="18">
      <c r="A79" s="6"/>
      <c r="B79" s="4" t="s">
        <v>467</v>
      </c>
      <c r="C79" s="4" t="s">
        <v>142</v>
      </c>
      <c r="D79" s="4" t="s">
        <v>468</v>
      </c>
      <c r="E79" s="5">
        <f>IF(ISERROR(FIND(【管】入力シート➁!$B$3,D79)),"",ROW())</f>
        <v>79</v>
      </c>
      <c r="F79" s="5" t="str">
        <f t="shared" si="10"/>
        <v>ジヒドロコデインリン酸塩「第一三共」原末</v>
      </c>
      <c r="G79" s="4" t="s">
        <v>343</v>
      </c>
      <c r="H79" s="4" t="s">
        <v>235</v>
      </c>
      <c r="I79" s="5" t="s">
        <v>146</v>
      </c>
      <c r="J79" s="5" t="str">
        <f t="shared" si="11"/>
        <v/>
      </c>
      <c r="K79" s="5" t="s">
        <v>146</v>
      </c>
      <c r="L79" s="5" t="str">
        <f t="shared" si="12"/>
        <v>g</v>
      </c>
      <c r="M79" s="5" t="str">
        <f t="shared" si="13"/>
        <v/>
      </c>
      <c r="N79" s="5" t="str">
        <f t="shared" si="14"/>
        <v/>
      </c>
      <c r="O79" s="5" t="s">
        <v>210</v>
      </c>
      <c r="P79" s="5" t="s">
        <v>146</v>
      </c>
      <c r="Q79" s="5" t="s">
        <v>210</v>
      </c>
      <c r="R79" s="4" t="s">
        <v>459</v>
      </c>
      <c r="S79" s="7">
        <v>1052.2</v>
      </c>
      <c r="T79" s="7">
        <v>1052.2</v>
      </c>
      <c r="U79" s="4" t="s">
        <v>201</v>
      </c>
      <c r="V79" s="4"/>
      <c r="W79" s="4" t="s">
        <v>202</v>
      </c>
      <c r="X79" s="4"/>
      <c r="Y79" s="4" t="s">
        <v>203</v>
      </c>
      <c r="Z79" s="8">
        <v>37078</v>
      </c>
      <c r="AA79" s="8">
        <v>45382</v>
      </c>
      <c r="AB79" s="4" t="s">
        <v>204</v>
      </c>
      <c r="AC79" s="4" t="s">
        <v>205</v>
      </c>
      <c r="AD79" s="4" t="s">
        <v>469</v>
      </c>
      <c r="AE79" s="4" t="s">
        <v>207</v>
      </c>
      <c r="AF79" s="4"/>
      <c r="AG79" s="4"/>
      <c r="AH79" s="4"/>
      <c r="AI79" s="4"/>
      <c r="AJ79" s="4" t="s">
        <v>467</v>
      </c>
      <c r="AK79" s="4" t="s">
        <v>160</v>
      </c>
      <c r="AL79" s="4" t="s">
        <v>208</v>
      </c>
      <c r="AM79" s="4" t="s">
        <v>450</v>
      </c>
      <c r="AN79" s="4"/>
      <c r="AO79" s="4"/>
    </row>
    <row r="80" spans="1:41" ht="18">
      <c r="A80" s="6"/>
      <c r="B80" s="4" t="s">
        <v>470</v>
      </c>
      <c r="C80" s="4" t="s">
        <v>142</v>
      </c>
      <c r="D80" s="4" t="s">
        <v>471</v>
      </c>
      <c r="E80" s="5">
        <f>IF(ISERROR(FIND(【管】入力シート➁!$B$3,D80)),"",ROW())</f>
        <v>80</v>
      </c>
      <c r="F80" s="5" t="str">
        <f t="shared" si="10"/>
        <v>ジヒドロコデインリン酸塩散10%「タケダ」</v>
      </c>
      <c r="G80" s="4" t="s">
        <v>472</v>
      </c>
      <c r="H80" s="4" t="s">
        <v>224</v>
      </c>
      <c r="I80" s="5" t="s">
        <v>146</v>
      </c>
      <c r="J80" s="5" t="str">
        <f t="shared" si="11"/>
        <v/>
      </c>
      <c r="K80" s="5" t="s">
        <v>146</v>
      </c>
      <c r="L80" s="5" t="str">
        <f t="shared" si="12"/>
        <v>0%1g</v>
      </c>
      <c r="M80" s="5" t="str">
        <f t="shared" si="13"/>
        <v>g</v>
      </c>
      <c r="N80" s="5" t="str">
        <f t="shared" si="14"/>
        <v/>
      </c>
      <c r="O80" s="5" t="s">
        <v>210</v>
      </c>
      <c r="P80" s="5" t="s">
        <v>146</v>
      </c>
      <c r="Q80" s="5" t="s">
        <v>210</v>
      </c>
      <c r="R80" s="4" t="s">
        <v>229</v>
      </c>
      <c r="S80" s="7">
        <v>245.6</v>
      </c>
      <c r="T80" s="7">
        <v>245.6</v>
      </c>
      <c r="U80" s="4" t="s">
        <v>201</v>
      </c>
      <c r="V80" s="4"/>
      <c r="W80" s="4" t="s">
        <v>267</v>
      </c>
      <c r="X80" s="4"/>
      <c r="Y80" s="4" t="s">
        <v>203</v>
      </c>
      <c r="Z80" s="8">
        <v>32463</v>
      </c>
      <c r="AA80" s="8"/>
      <c r="AB80" s="4"/>
      <c r="AC80" s="4" t="s">
        <v>151</v>
      </c>
      <c r="AD80" s="4"/>
      <c r="AE80" s="4"/>
      <c r="AF80" s="4" t="s">
        <v>166</v>
      </c>
      <c r="AG80" s="4"/>
      <c r="AH80" s="4"/>
      <c r="AI80" s="4"/>
      <c r="AJ80" s="4" t="s">
        <v>470</v>
      </c>
      <c r="AK80" s="4" t="s">
        <v>160</v>
      </c>
      <c r="AL80" s="4" t="s">
        <v>208</v>
      </c>
      <c r="AM80" s="4" t="s">
        <v>450</v>
      </c>
      <c r="AN80" s="4"/>
      <c r="AO80" s="4"/>
    </row>
    <row r="81" spans="1:41" ht="18">
      <c r="A81" s="6"/>
      <c r="B81" s="4" t="s">
        <v>473</v>
      </c>
      <c r="C81" s="4" t="s">
        <v>142</v>
      </c>
      <c r="D81" s="4" t="s">
        <v>474</v>
      </c>
      <c r="E81" s="5">
        <f>IF(ISERROR(FIND(【管】入力シート➁!$B$3,D81)),"",ROW())</f>
        <v>81</v>
      </c>
      <c r="F81" s="5" t="str">
        <f t="shared" si="10"/>
        <v>ジヒドロコデインリン酸塩散10%「第一三共」</v>
      </c>
      <c r="G81" s="4" t="s">
        <v>472</v>
      </c>
      <c r="H81" s="4" t="s">
        <v>224</v>
      </c>
      <c r="I81" s="5" t="s">
        <v>146</v>
      </c>
      <c r="J81" s="5" t="str">
        <f t="shared" si="11"/>
        <v/>
      </c>
      <c r="K81" s="5" t="s">
        <v>146</v>
      </c>
      <c r="L81" s="5" t="str">
        <f t="shared" si="12"/>
        <v>0%1g</v>
      </c>
      <c r="M81" s="5" t="str">
        <f t="shared" si="13"/>
        <v>g</v>
      </c>
      <c r="N81" s="5" t="str">
        <f t="shared" si="14"/>
        <v/>
      </c>
      <c r="O81" s="5" t="s">
        <v>210</v>
      </c>
      <c r="P81" s="5" t="s">
        <v>146</v>
      </c>
      <c r="Q81" s="5" t="s">
        <v>210</v>
      </c>
      <c r="R81" s="4" t="s">
        <v>229</v>
      </c>
      <c r="S81" s="7">
        <v>713.5</v>
      </c>
      <c r="T81" s="7">
        <v>713.5</v>
      </c>
      <c r="U81" s="4" t="s">
        <v>201</v>
      </c>
      <c r="V81" s="4"/>
      <c r="W81" s="4" t="s">
        <v>267</v>
      </c>
      <c r="X81" s="4"/>
      <c r="Y81" s="4" t="s">
        <v>203</v>
      </c>
      <c r="Z81" s="8">
        <v>33025</v>
      </c>
      <c r="AA81" s="8"/>
      <c r="AB81" s="4"/>
      <c r="AC81" s="4" t="s">
        <v>151</v>
      </c>
      <c r="AD81" s="4"/>
      <c r="AE81" s="4"/>
      <c r="AF81" s="4" t="s">
        <v>166</v>
      </c>
      <c r="AG81" s="4"/>
      <c r="AH81" s="4"/>
      <c r="AI81" s="4"/>
      <c r="AJ81" s="4" t="s">
        <v>473</v>
      </c>
      <c r="AK81" s="4" t="s">
        <v>160</v>
      </c>
      <c r="AL81" s="4" t="s">
        <v>208</v>
      </c>
      <c r="AM81" s="4" t="s">
        <v>450</v>
      </c>
      <c r="AN81" s="4"/>
      <c r="AO81" s="4"/>
    </row>
    <row r="82" spans="1:41" ht="18">
      <c r="A82" s="6"/>
      <c r="B82" s="4" t="s">
        <v>475</v>
      </c>
      <c r="C82" s="4" t="s">
        <v>142</v>
      </c>
      <c r="D82" s="4" t="s">
        <v>476</v>
      </c>
      <c r="E82" s="5">
        <f>IF(ISERROR(FIND(【管】入力シート➁!$B$3,D82)),"",ROW())</f>
        <v>82</v>
      </c>
      <c r="F82" s="5" t="str">
        <f t="shared" si="10"/>
        <v>タペンタ錠100mg</v>
      </c>
      <c r="G82" s="4" t="s">
        <v>477</v>
      </c>
      <c r="H82" s="4" t="s">
        <v>478</v>
      </c>
      <c r="I82" s="5" t="s">
        <v>146</v>
      </c>
      <c r="J82" s="5" t="str">
        <f t="shared" si="11"/>
        <v/>
      </c>
      <c r="K82" s="5" t="s">
        <v>146</v>
      </c>
      <c r="L82" s="5" t="str">
        <f t="shared" si="12"/>
        <v>00mg1錠</v>
      </c>
      <c r="M82" s="5" t="str">
        <f t="shared" si="13"/>
        <v>錠</v>
      </c>
      <c r="N82" s="5" t="str">
        <f t="shared" si="14"/>
        <v/>
      </c>
      <c r="O82" s="5" t="s">
        <v>147</v>
      </c>
      <c r="P82" s="5" t="s">
        <v>146</v>
      </c>
      <c r="Q82" s="5" t="s">
        <v>147</v>
      </c>
      <c r="R82" s="4" t="s">
        <v>229</v>
      </c>
      <c r="S82" s="7">
        <v>1288.0999999999999</v>
      </c>
      <c r="T82" s="7">
        <v>1288.0999999999999</v>
      </c>
      <c r="U82" s="4" t="s">
        <v>201</v>
      </c>
      <c r="V82" s="4"/>
      <c r="W82" s="4" t="s">
        <v>267</v>
      </c>
      <c r="X82" s="4"/>
      <c r="Y82" s="4" t="s">
        <v>203</v>
      </c>
      <c r="Z82" s="8">
        <v>34523</v>
      </c>
      <c r="AA82" s="8"/>
      <c r="AB82" s="4"/>
      <c r="AC82" s="4" t="s">
        <v>151</v>
      </c>
      <c r="AD82" s="4"/>
      <c r="AE82" s="4"/>
      <c r="AF82" s="4" t="s">
        <v>166</v>
      </c>
      <c r="AG82" s="4"/>
      <c r="AH82" s="4"/>
      <c r="AI82" s="4"/>
      <c r="AJ82" s="4" t="s">
        <v>475</v>
      </c>
      <c r="AK82" s="4" t="s">
        <v>160</v>
      </c>
      <c r="AL82" s="4" t="s">
        <v>208</v>
      </c>
      <c r="AM82" s="4" t="s">
        <v>450</v>
      </c>
      <c r="AN82" s="4"/>
      <c r="AO82" s="4"/>
    </row>
    <row r="83" spans="1:41" ht="18">
      <c r="A83" s="6"/>
      <c r="B83" s="4" t="s">
        <v>479</v>
      </c>
      <c r="C83" s="4" t="s">
        <v>142</v>
      </c>
      <c r="D83" s="4" t="s">
        <v>480</v>
      </c>
      <c r="E83" s="5">
        <f>IF(ISERROR(FIND(【管】入力シート➁!$B$3,D83)),"",ROW())</f>
        <v>83</v>
      </c>
      <c r="F83" s="5" t="str">
        <f t="shared" si="10"/>
        <v>タペンタ錠25mg</v>
      </c>
      <c r="G83" s="4" t="s">
        <v>477</v>
      </c>
      <c r="H83" s="4" t="s">
        <v>481</v>
      </c>
      <c r="I83" s="5" t="s">
        <v>146</v>
      </c>
      <c r="J83" s="5" t="str">
        <f t="shared" si="11"/>
        <v/>
      </c>
      <c r="K83" s="5" t="s">
        <v>146</v>
      </c>
      <c r="L83" s="5" t="str">
        <f t="shared" si="12"/>
        <v>錠</v>
      </c>
      <c r="M83" s="5" t="str">
        <f t="shared" si="13"/>
        <v/>
      </c>
      <c r="N83" s="5" t="str">
        <f t="shared" si="14"/>
        <v/>
      </c>
      <c r="O83" s="5" t="s">
        <v>147</v>
      </c>
      <c r="P83" s="5" t="s">
        <v>146</v>
      </c>
      <c r="Q83" s="5" t="s">
        <v>147</v>
      </c>
      <c r="R83" s="4" t="s">
        <v>148</v>
      </c>
      <c r="S83" s="4">
        <v>279</v>
      </c>
      <c r="T83" s="4">
        <v>299</v>
      </c>
      <c r="U83" s="4" t="s">
        <v>149</v>
      </c>
      <c r="V83" s="4"/>
      <c r="W83" s="4"/>
      <c r="X83" s="4"/>
      <c r="Y83" s="4"/>
      <c r="Z83" s="8"/>
      <c r="AA83" s="8"/>
      <c r="AB83" s="4"/>
      <c r="AC83" s="4" t="s">
        <v>151</v>
      </c>
      <c r="AD83" s="4"/>
      <c r="AE83" s="4"/>
      <c r="AF83" s="4"/>
      <c r="AG83" s="4"/>
      <c r="AH83" s="4"/>
      <c r="AI83" s="4"/>
      <c r="AJ83" s="4" t="s">
        <v>482</v>
      </c>
      <c r="AK83" s="4" t="s">
        <v>160</v>
      </c>
      <c r="AL83" s="4" t="s">
        <v>483</v>
      </c>
      <c r="AM83" s="4" t="s">
        <v>161</v>
      </c>
      <c r="AN83" s="4"/>
      <c r="AO83" s="4"/>
    </row>
    <row r="84" spans="1:41" ht="18">
      <c r="A84" s="6"/>
      <c r="B84" s="4" t="s">
        <v>484</v>
      </c>
      <c r="C84" s="4" t="s">
        <v>142</v>
      </c>
      <c r="D84" s="4" t="s">
        <v>485</v>
      </c>
      <c r="E84" s="5">
        <f>IF(ISERROR(FIND(【管】入力シート➁!$B$3,D84)),"",ROW())</f>
        <v>84</v>
      </c>
      <c r="F84" s="5" t="str">
        <f t="shared" si="10"/>
        <v>タペンタ錠50mg</v>
      </c>
      <c r="G84" s="4" t="s">
        <v>477</v>
      </c>
      <c r="H84" s="4" t="s">
        <v>486</v>
      </c>
      <c r="I84" s="5" t="s">
        <v>146</v>
      </c>
      <c r="J84" s="5" t="str">
        <f t="shared" si="11"/>
        <v/>
      </c>
      <c r="K84" s="5" t="s">
        <v>146</v>
      </c>
      <c r="L84" s="5" t="str">
        <f t="shared" si="12"/>
        <v>錠</v>
      </c>
      <c r="M84" s="5" t="str">
        <f t="shared" si="13"/>
        <v/>
      </c>
      <c r="N84" s="5" t="str">
        <f t="shared" si="14"/>
        <v/>
      </c>
      <c r="O84" s="5" t="s">
        <v>147</v>
      </c>
      <c r="P84" s="5" t="s">
        <v>146</v>
      </c>
      <c r="Q84" s="5" t="s">
        <v>147</v>
      </c>
      <c r="R84" s="4" t="s">
        <v>176</v>
      </c>
      <c r="S84" s="4">
        <v>145</v>
      </c>
      <c r="T84" s="4">
        <v>151</v>
      </c>
      <c r="U84" s="4" t="s">
        <v>201</v>
      </c>
      <c r="V84" s="4"/>
      <c r="W84" s="4" t="s">
        <v>202</v>
      </c>
      <c r="X84" s="4"/>
      <c r="Y84" s="4" t="s">
        <v>150</v>
      </c>
      <c r="Z84" s="8">
        <v>43630</v>
      </c>
      <c r="AA84" s="8"/>
      <c r="AB84" s="4" t="s">
        <v>204</v>
      </c>
      <c r="AC84" s="4" t="s">
        <v>151</v>
      </c>
      <c r="AD84" s="4"/>
      <c r="AE84" s="4"/>
      <c r="AF84" s="4"/>
      <c r="AG84" s="4"/>
      <c r="AH84" s="4"/>
      <c r="AI84" s="4"/>
      <c r="AJ84" s="4" t="s">
        <v>484</v>
      </c>
      <c r="AK84" s="4" t="s">
        <v>153</v>
      </c>
      <c r="AL84" s="4" t="s">
        <v>487</v>
      </c>
      <c r="AM84" s="4" t="s">
        <v>209</v>
      </c>
      <c r="AN84" s="4"/>
      <c r="AO84" s="4"/>
    </row>
    <row r="85" spans="1:41" ht="18">
      <c r="A85" s="6"/>
      <c r="B85" s="4" t="s">
        <v>488</v>
      </c>
      <c r="C85" s="4" t="s">
        <v>248</v>
      </c>
      <c r="D85" s="4" t="s">
        <v>489</v>
      </c>
      <c r="E85" s="5">
        <f>IF(ISERROR(FIND(【管】入力シート➁!$B$3,D85)),"",ROW())</f>
        <v>85</v>
      </c>
      <c r="F85" s="5" t="str">
        <f t="shared" si="10"/>
        <v>デュロテップMTパッチ12.6mg</v>
      </c>
      <c r="G85" s="4" t="s">
        <v>490</v>
      </c>
      <c r="H85" s="4" t="s">
        <v>491</v>
      </c>
      <c r="I85" s="5" t="s">
        <v>146</v>
      </c>
      <c r="J85" s="5" t="str">
        <f t="shared" si="11"/>
        <v/>
      </c>
      <c r="K85" s="5" t="s">
        <v>146</v>
      </c>
      <c r="L85" s="5" t="str">
        <f t="shared" si="12"/>
        <v>2.6mg1枚</v>
      </c>
      <c r="M85" s="5" t="str">
        <f t="shared" si="13"/>
        <v>枚</v>
      </c>
      <c r="N85" s="5" t="str">
        <f t="shared" si="14"/>
        <v/>
      </c>
      <c r="O85" s="5" t="s">
        <v>178</v>
      </c>
      <c r="P85" s="5" t="s">
        <v>146</v>
      </c>
      <c r="Q85" s="5" t="s">
        <v>178</v>
      </c>
      <c r="R85" s="4" t="s">
        <v>229</v>
      </c>
      <c r="S85" s="4">
        <v>292</v>
      </c>
      <c r="T85" s="4">
        <v>300</v>
      </c>
      <c r="U85" s="4" t="s">
        <v>201</v>
      </c>
      <c r="V85" s="4"/>
      <c r="W85" s="4" t="s">
        <v>230</v>
      </c>
      <c r="X85" s="4"/>
      <c r="Y85" s="4" t="s">
        <v>150</v>
      </c>
      <c r="Z85" s="8">
        <v>41016</v>
      </c>
      <c r="AA85" s="8"/>
      <c r="AB85" s="4" t="s">
        <v>231</v>
      </c>
      <c r="AC85" s="4" t="s">
        <v>151</v>
      </c>
      <c r="AD85" s="4"/>
      <c r="AE85" s="4"/>
      <c r="AF85" s="4"/>
      <c r="AG85" s="4"/>
      <c r="AH85" s="4"/>
      <c r="AI85" s="4"/>
      <c r="AJ85" s="4" t="s">
        <v>488</v>
      </c>
      <c r="AK85" s="4" t="s">
        <v>153</v>
      </c>
      <c r="AL85" s="4" t="s">
        <v>487</v>
      </c>
      <c r="AM85" s="4" t="s">
        <v>209</v>
      </c>
      <c r="AN85" s="4"/>
      <c r="AO85" s="4"/>
    </row>
    <row r="86" spans="1:41" ht="18">
      <c r="A86" s="6"/>
      <c r="B86" s="4" t="s">
        <v>492</v>
      </c>
      <c r="C86" s="4" t="s">
        <v>248</v>
      </c>
      <c r="D86" s="4" t="s">
        <v>493</v>
      </c>
      <c r="E86" s="5">
        <f>IF(ISERROR(FIND(【管】入力シート➁!$B$3,D86)),"",ROW())</f>
        <v>86</v>
      </c>
      <c r="F86" s="5" t="str">
        <f t="shared" si="10"/>
        <v>デュロテップMTパッチ16.8mg</v>
      </c>
      <c r="G86" s="4" t="s">
        <v>490</v>
      </c>
      <c r="H86" s="4" t="s">
        <v>494</v>
      </c>
      <c r="I86" s="5" t="s">
        <v>146</v>
      </c>
      <c r="J86" s="5" t="str">
        <f t="shared" si="11"/>
        <v/>
      </c>
      <c r="K86" s="5" t="s">
        <v>146</v>
      </c>
      <c r="L86" s="5" t="str">
        <f t="shared" si="12"/>
        <v>6.8mg1枚</v>
      </c>
      <c r="M86" s="5" t="str">
        <f t="shared" si="13"/>
        <v>枚</v>
      </c>
      <c r="N86" s="5" t="str">
        <f t="shared" si="14"/>
        <v/>
      </c>
      <c r="O86" s="5" t="s">
        <v>178</v>
      </c>
      <c r="P86" s="5" t="s">
        <v>146</v>
      </c>
      <c r="Q86" s="5" t="s">
        <v>178</v>
      </c>
      <c r="R86" s="4" t="s">
        <v>176</v>
      </c>
      <c r="S86" s="4">
        <v>677</v>
      </c>
      <c r="T86" s="4">
        <v>704</v>
      </c>
      <c r="U86" s="4" t="s">
        <v>201</v>
      </c>
      <c r="V86" s="4"/>
      <c r="W86" s="4" t="s">
        <v>202</v>
      </c>
      <c r="X86" s="4"/>
      <c r="Y86" s="4" t="s">
        <v>150</v>
      </c>
      <c r="Z86" s="8">
        <v>43630</v>
      </c>
      <c r="AA86" s="8"/>
      <c r="AB86" s="4" t="s">
        <v>204</v>
      </c>
      <c r="AC86" s="4" t="s">
        <v>151</v>
      </c>
      <c r="AD86" s="4"/>
      <c r="AE86" s="4"/>
      <c r="AF86" s="4"/>
      <c r="AG86" s="4"/>
      <c r="AH86" s="4"/>
      <c r="AI86" s="4"/>
      <c r="AJ86" s="4" t="s">
        <v>492</v>
      </c>
      <c r="AK86" s="4" t="s">
        <v>153</v>
      </c>
      <c r="AL86" s="4" t="s">
        <v>487</v>
      </c>
      <c r="AM86" s="4" t="s">
        <v>209</v>
      </c>
      <c r="AN86" s="4"/>
      <c r="AO86" s="4"/>
    </row>
    <row r="87" spans="1:41" ht="18">
      <c r="A87" s="6"/>
      <c r="B87" s="4" t="s">
        <v>495</v>
      </c>
      <c r="C87" s="4" t="s">
        <v>248</v>
      </c>
      <c r="D87" s="4" t="s">
        <v>496</v>
      </c>
      <c r="E87" s="5">
        <f>IF(ISERROR(FIND(【管】入力シート➁!$B$3,D87)),"",ROW())</f>
        <v>87</v>
      </c>
      <c r="F87" s="5" t="str">
        <f t="shared" si="10"/>
        <v>デュロテップMTパッチ2.1mg</v>
      </c>
      <c r="G87" s="4" t="s">
        <v>490</v>
      </c>
      <c r="H87" s="4" t="s">
        <v>497</v>
      </c>
      <c r="I87" s="5" t="s">
        <v>146</v>
      </c>
      <c r="J87" s="5" t="str">
        <f t="shared" si="11"/>
        <v/>
      </c>
      <c r="K87" s="5" t="s">
        <v>146</v>
      </c>
      <c r="L87" s="5" t="str">
        <f t="shared" si="12"/>
        <v>mg1枚</v>
      </c>
      <c r="M87" s="5" t="str">
        <f t="shared" si="13"/>
        <v>枚</v>
      </c>
      <c r="N87" s="5" t="str">
        <f t="shared" si="14"/>
        <v/>
      </c>
      <c r="O87" s="5" t="s">
        <v>178</v>
      </c>
      <c r="P87" s="5" t="s">
        <v>146</v>
      </c>
      <c r="Q87" s="5" t="s">
        <v>178</v>
      </c>
      <c r="R87" s="4" t="s">
        <v>229</v>
      </c>
      <c r="S87" s="4">
        <v>1397</v>
      </c>
      <c r="T87" s="4">
        <v>1435</v>
      </c>
      <c r="U87" s="4" t="s">
        <v>201</v>
      </c>
      <c r="V87" s="4"/>
      <c r="W87" s="4" t="s">
        <v>230</v>
      </c>
      <c r="X87" s="4"/>
      <c r="Y87" s="4" t="s">
        <v>150</v>
      </c>
      <c r="Z87" s="8">
        <v>41016</v>
      </c>
      <c r="AA87" s="8"/>
      <c r="AB87" s="4" t="s">
        <v>231</v>
      </c>
      <c r="AC87" s="4" t="s">
        <v>151</v>
      </c>
      <c r="AD87" s="4"/>
      <c r="AE87" s="4"/>
      <c r="AF87" s="4"/>
      <c r="AG87" s="4"/>
      <c r="AH87" s="4"/>
      <c r="AI87" s="4"/>
      <c r="AJ87" s="4" t="s">
        <v>495</v>
      </c>
      <c r="AK87" s="4" t="s">
        <v>153</v>
      </c>
      <c r="AL87" s="4" t="s">
        <v>487</v>
      </c>
      <c r="AM87" s="4" t="s">
        <v>209</v>
      </c>
      <c r="AN87" s="4"/>
      <c r="AO87" s="4"/>
    </row>
    <row r="88" spans="1:41" ht="18">
      <c r="A88" s="6"/>
      <c r="B88" s="4" t="s">
        <v>498</v>
      </c>
      <c r="C88" s="4" t="s">
        <v>248</v>
      </c>
      <c r="D88" s="4" t="s">
        <v>499</v>
      </c>
      <c r="E88" s="5">
        <f>IF(ISERROR(FIND(【管】入力シート➁!$B$3,D88)),"",ROW())</f>
        <v>88</v>
      </c>
      <c r="F88" s="5" t="str">
        <f t="shared" si="10"/>
        <v>デュロテップMTパッチ4.2mg</v>
      </c>
      <c r="G88" s="4" t="s">
        <v>490</v>
      </c>
      <c r="H88" s="4" t="s">
        <v>500</v>
      </c>
      <c r="I88" s="5" t="s">
        <v>146</v>
      </c>
      <c r="J88" s="5" t="str">
        <f t="shared" si="11"/>
        <v/>
      </c>
      <c r="K88" s="5" t="s">
        <v>146</v>
      </c>
      <c r="L88" s="5" t="str">
        <f t="shared" si="12"/>
        <v>枚</v>
      </c>
      <c r="M88" s="5" t="str">
        <f t="shared" si="13"/>
        <v/>
      </c>
      <c r="N88" s="5" t="str">
        <f t="shared" si="14"/>
        <v/>
      </c>
      <c r="O88" s="5" t="s">
        <v>178</v>
      </c>
      <c r="P88" s="5" t="s">
        <v>146</v>
      </c>
      <c r="Q88" s="5" t="s">
        <v>178</v>
      </c>
      <c r="R88" s="4" t="s">
        <v>176</v>
      </c>
      <c r="S88" s="4">
        <v>718</v>
      </c>
      <c r="T88" s="4">
        <v>718</v>
      </c>
      <c r="U88" s="4" t="s">
        <v>201</v>
      </c>
      <c r="V88" s="4"/>
      <c r="W88" s="4" t="s">
        <v>267</v>
      </c>
      <c r="X88" s="4"/>
      <c r="Y88" s="4"/>
      <c r="Z88" s="8">
        <v>38177</v>
      </c>
      <c r="AA88" s="8"/>
      <c r="AB88" s="4"/>
      <c r="AC88" s="4" t="s">
        <v>151</v>
      </c>
      <c r="AD88" s="4"/>
      <c r="AE88" s="4"/>
      <c r="AF88" s="4" t="s">
        <v>166</v>
      </c>
      <c r="AG88" s="4"/>
      <c r="AH88" s="4"/>
      <c r="AI88" s="4"/>
      <c r="AJ88" s="4" t="s">
        <v>498</v>
      </c>
      <c r="AK88" s="4" t="s">
        <v>501</v>
      </c>
      <c r="AL88" s="4" t="s">
        <v>502</v>
      </c>
      <c r="AM88" s="4" t="s">
        <v>503</v>
      </c>
      <c r="AN88" s="4"/>
      <c r="AO88" s="4"/>
    </row>
    <row r="89" spans="1:41" ht="18">
      <c r="A89" s="6"/>
      <c r="B89" s="4" t="s">
        <v>504</v>
      </c>
      <c r="C89" s="4" t="s">
        <v>248</v>
      </c>
      <c r="D89" s="4" t="s">
        <v>505</v>
      </c>
      <c r="E89" s="5">
        <f>IF(ISERROR(FIND(【管】入力シート➁!$B$3,D89)),"",ROW())</f>
        <v>89</v>
      </c>
      <c r="F89" s="5" t="str">
        <f t="shared" si="10"/>
        <v>デュロテップMTパッチ8.4mg</v>
      </c>
      <c r="G89" s="4" t="s">
        <v>490</v>
      </c>
      <c r="H89" s="4" t="s">
        <v>506</v>
      </c>
      <c r="I89" s="5" t="s">
        <v>146</v>
      </c>
      <c r="J89" s="5" t="str">
        <f t="shared" si="11"/>
        <v/>
      </c>
      <c r="K89" s="5" t="s">
        <v>146</v>
      </c>
      <c r="L89" s="5" t="str">
        <f t="shared" si="12"/>
        <v>枚</v>
      </c>
      <c r="M89" s="5" t="str">
        <f t="shared" si="13"/>
        <v/>
      </c>
      <c r="N89" s="5" t="str">
        <f t="shared" si="14"/>
        <v/>
      </c>
      <c r="O89" s="5" t="s">
        <v>178</v>
      </c>
      <c r="P89" s="5" t="s">
        <v>146</v>
      </c>
      <c r="Q89" s="5" t="s">
        <v>178</v>
      </c>
      <c r="R89" s="4" t="s">
        <v>176</v>
      </c>
      <c r="S89" s="4">
        <v>1529</v>
      </c>
      <c r="T89" s="4">
        <v>1529</v>
      </c>
      <c r="U89" s="4" t="s">
        <v>201</v>
      </c>
      <c r="V89" s="4"/>
      <c r="W89" s="4" t="s">
        <v>267</v>
      </c>
      <c r="X89" s="4"/>
      <c r="Y89" s="4"/>
      <c r="Z89" s="8">
        <v>38177</v>
      </c>
      <c r="AA89" s="8"/>
      <c r="AB89" s="4"/>
      <c r="AC89" s="4" t="s">
        <v>151</v>
      </c>
      <c r="AD89" s="4"/>
      <c r="AE89" s="4"/>
      <c r="AF89" s="4" t="s">
        <v>166</v>
      </c>
      <c r="AG89" s="4"/>
      <c r="AH89" s="4"/>
      <c r="AI89" s="4"/>
      <c r="AJ89" s="4" t="s">
        <v>504</v>
      </c>
      <c r="AK89" s="4" t="s">
        <v>501</v>
      </c>
      <c r="AL89" s="4" t="s">
        <v>502</v>
      </c>
      <c r="AM89" s="4" t="s">
        <v>503</v>
      </c>
      <c r="AN89" s="4"/>
      <c r="AO89" s="4"/>
    </row>
    <row r="90" spans="1:41" ht="18">
      <c r="A90" s="6"/>
      <c r="B90" s="4" t="s">
        <v>507</v>
      </c>
      <c r="C90" s="4" t="s">
        <v>142</v>
      </c>
      <c r="D90" s="4" t="s">
        <v>508</v>
      </c>
      <c r="E90" s="5">
        <f>IF(ISERROR(FIND(【管】入力シート➁!$B$3,D90)),"",ROW())</f>
        <v>90</v>
      </c>
      <c r="F90" s="5" t="str">
        <f t="shared" si="10"/>
        <v>ドーフル散</v>
      </c>
      <c r="G90" s="4" t="s">
        <v>509</v>
      </c>
      <c r="H90" s="4" t="s">
        <v>235</v>
      </c>
      <c r="I90" s="5" t="s">
        <v>146</v>
      </c>
      <c r="J90" s="5" t="str">
        <f t="shared" si="11"/>
        <v/>
      </c>
      <c r="K90" s="5" t="s">
        <v>146</v>
      </c>
      <c r="L90" s="5" t="str">
        <f t="shared" si="12"/>
        <v>g</v>
      </c>
      <c r="M90" s="5" t="str">
        <f t="shared" si="13"/>
        <v/>
      </c>
      <c r="N90" s="5" t="str">
        <f t="shared" si="14"/>
        <v/>
      </c>
      <c r="O90" s="5" t="s">
        <v>210</v>
      </c>
      <c r="P90" s="5" t="s">
        <v>146</v>
      </c>
      <c r="Q90" s="5" t="s">
        <v>210</v>
      </c>
      <c r="R90" s="4" t="s">
        <v>176</v>
      </c>
      <c r="S90" s="4">
        <v>292</v>
      </c>
      <c r="T90" s="4">
        <v>292</v>
      </c>
      <c r="U90" s="4" t="s">
        <v>201</v>
      </c>
      <c r="V90" s="4"/>
      <c r="W90" s="4" t="s">
        <v>267</v>
      </c>
      <c r="X90" s="4"/>
      <c r="Y90" s="4"/>
      <c r="Z90" s="8">
        <v>40326</v>
      </c>
      <c r="AA90" s="8"/>
      <c r="AB90" s="4"/>
      <c r="AC90" s="4" t="s">
        <v>151</v>
      </c>
      <c r="AD90" s="4"/>
      <c r="AE90" s="4"/>
      <c r="AF90" s="4" t="s">
        <v>166</v>
      </c>
      <c r="AG90" s="4"/>
      <c r="AH90" s="4"/>
      <c r="AI90" s="4"/>
      <c r="AJ90" s="4" t="s">
        <v>507</v>
      </c>
      <c r="AK90" s="4" t="s">
        <v>501</v>
      </c>
      <c r="AL90" s="4" t="s">
        <v>502</v>
      </c>
      <c r="AM90" s="4" t="s">
        <v>503</v>
      </c>
      <c r="AN90" s="4"/>
      <c r="AO90" s="4"/>
    </row>
    <row r="91" spans="1:41" ht="18">
      <c r="A91" s="6"/>
      <c r="B91" s="4" t="s">
        <v>510</v>
      </c>
      <c r="C91" s="4" t="s">
        <v>142</v>
      </c>
      <c r="D91" s="4" t="s">
        <v>511</v>
      </c>
      <c r="E91" s="5">
        <f>IF(ISERROR(FIND(【管】入力シート➁!$B$3,D91)),"",ROW())</f>
        <v>91</v>
      </c>
      <c r="F91" s="5" t="str">
        <f t="shared" si="10"/>
        <v>ナルサス錠12mg</v>
      </c>
      <c r="G91" s="4" t="s">
        <v>512</v>
      </c>
      <c r="H91" s="4" t="s">
        <v>513</v>
      </c>
      <c r="I91" s="5" t="s">
        <v>146</v>
      </c>
      <c r="J91" s="5" t="str">
        <f t="shared" si="11"/>
        <v/>
      </c>
      <c r="K91" s="5" t="s">
        <v>146</v>
      </c>
      <c r="L91" s="5" t="str">
        <f t="shared" si="12"/>
        <v>2mg1錠</v>
      </c>
      <c r="M91" s="5" t="str">
        <f t="shared" si="13"/>
        <v>錠</v>
      </c>
      <c r="N91" s="5" t="str">
        <f t="shared" si="14"/>
        <v/>
      </c>
      <c r="O91" s="5" t="s">
        <v>147</v>
      </c>
      <c r="P91" s="5" t="s">
        <v>146</v>
      </c>
      <c r="Q91" s="5" t="s">
        <v>147</v>
      </c>
      <c r="R91" s="4" t="s">
        <v>176</v>
      </c>
      <c r="S91" s="4">
        <v>6457</v>
      </c>
      <c r="T91" s="4">
        <v>6457</v>
      </c>
      <c r="U91" s="4" t="s">
        <v>201</v>
      </c>
      <c r="V91" s="4"/>
      <c r="W91" s="4" t="s">
        <v>267</v>
      </c>
      <c r="X91" s="4"/>
      <c r="Y91" s="4" t="s">
        <v>150</v>
      </c>
      <c r="Z91" s="8">
        <v>43208</v>
      </c>
      <c r="AA91" s="8"/>
      <c r="AB91" s="4" t="s">
        <v>268</v>
      </c>
      <c r="AC91" s="4" t="s">
        <v>151</v>
      </c>
      <c r="AD91" s="4"/>
      <c r="AE91" s="4"/>
      <c r="AF91" s="4"/>
      <c r="AG91" s="4"/>
      <c r="AH91" s="4"/>
      <c r="AI91" s="4"/>
      <c r="AJ91" s="4" t="s">
        <v>510</v>
      </c>
      <c r="AK91" s="4" t="s">
        <v>153</v>
      </c>
      <c r="AL91" s="4" t="s">
        <v>487</v>
      </c>
      <c r="AM91" s="4" t="s">
        <v>366</v>
      </c>
      <c r="AN91" s="4"/>
      <c r="AO91" s="4"/>
    </row>
    <row r="92" spans="1:41" ht="18">
      <c r="A92" s="6"/>
      <c r="B92" s="4" t="s">
        <v>514</v>
      </c>
      <c r="C92" s="4" t="s">
        <v>142</v>
      </c>
      <c r="D92" s="4" t="s">
        <v>515</v>
      </c>
      <c r="E92" s="5">
        <f>IF(ISERROR(FIND(【管】入力シート➁!$B$3,D92)),"",ROW())</f>
        <v>92</v>
      </c>
      <c r="F92" s="5" t="str">
        <f t="shared" si="10"/>
        <v>ナルサス錠24mg</v>
      </c>
      <c r="G92" s="4" t="s">
        <v>512</v>
      </c>
      <c r="H92" s="4" t="s">
        <v>516</v>
      </c>
      <c r="I92" s="5" t="s">
        <v>146</v>
      </c>
      <c r="J92" s="5" t="str">
        <f t="shared" si="11"/>
        <v/>
      </c>
      <c r="K92" s="5" t="s">
        <v>146</v>
      </c>
      <c r="L92" s="5" t="str">
        <f t="shared" si="12"/>
        <v>錠</v>
      </c>
      <c r="M92" s="5" t="str">
        <f t="shared" si="13"/>
        <v/>
      </c>
      <c r="N92" s="5" t="str">
        <f t="shared" si="14"/>
        <v/>
      </c>
      <c r="O92" s="5" t="s">
        <v>147</v>
      </c>
      <c r="P92" s="5" t="s">
        <v>146</v>
      </c>
      <c r="Q92" s="5" t="s">
        <v>147</v>
      </c>
      <c r="R92" s="4" t="s">
        <v>176</v>
      </c>
      <c r="S92" s="4">
        <v>738</v>
      </c>
      <c r="T92" s="4">
        <v>738</v>
      </c>
      <c r="U92" s="4" t="s">
        <v>201</v>
      </c>
      <c r="V92" s="4"/>
      <c r="W92" s="4" t="s">
        <v>267</v>
      </c>
      <c r="X92" s="4"/>
      <c r="Y92" s="4" t="s">
        <v>150</v>
      </c>
      <c r="Z92" s="8">
        <v>43208</v>
      </c>
      <c r="AA92" s="8"/>
      <c r="AB92" s="4" t="s">
        <v>268</v>
      </c>
      <c r="AC92" s="4" t="s">
        <v>151</v>
      </c>
      <c r="AD92" s="4"/>
      <c r="AE92" s="4"/>
      <c r="AF92" s="4"/>
      <c r="AG92" s="4"/>
      <c r="AH92" s="4"/>
      <c r="AI92" s="4"/>
      <c r="AJ92" s="4" t="s">
        <v>514</v>
      </c>
      <c r="AK92" s="4" t="s">
        <v>153</v>
      </c>
      <c r="AL92" s="4" t="s">
        <v>487</v>
      </c>
      <c r="AM92" s="4" t="s">
        <v>366</v>
      </c>
      <c r="AN92" s="4"/>
      <c r="AO92" s="4"/>
    </row>
    <row r="93" spans="1:41" ht="18">
      <c r="A93" s="6"/>
      <c r="B93" s="4" t="s">
        <v>517</v>
      </c>
      <c r="C93" s="4" t="s">
        <v>142</v>
      </c>
      <c r="D93" s="4" t="s">
        <v>518</v>
      </c>
      <c r="E93" s="5">
        <f>IF(ISERROR(FIND(【管】入力シート➁!$B$3,D93)),"",ROW())</f>
        <v>93</v>
      </c>
      <c r="F93" s="5" t="str">
        <f t="shared" si="10"/>
        <v>ナルサス錠2mg</v>
      </c>
      <c r="G93" s="4" t="s">
        <v>512</v>
      </c>
      <c r="H93" s="4" t="s">
        <v>519</v>
      </c>
      <c r="I93" s="5" t="s">
        <v>146</v>
      </c>
      <c r="J93" s="5" t="str">
        <f t="shared" si="11"/>
        <v/>
      </c>
      <c r="K93" s="5" t="s">
        <v>146</v>
      </c>
      <c r="L93" s="5" t="str">
        <f t="shared" si="12"/>
        <v>錠</v>
      </c>
      <c r="M93" s="5" t="str">
        <f t="shared" si="13"/>
        <v/>
      </c>
      <c r="N93" s="5" t="str">
        <f t="shared" si="14"/>
        <v/>
      </c>
      <c r="O93" s="5" t="s">
        <v>147</v>
      </c>
      <c r="P93" s="5" t="s">
        <v>146</v>
      </c>
      <c r="Q93" s="5" t="s">
        <v>147</v>
      </c>
      <c r="R93" s="4" t="s">
        <v>520</v>
      </c>
      <c r="S93" s="4">
        <v>824</v>
      </c>
      <c r="T93" s="4">
        <v>851</v>
      </c>
      <c r="U93" s="4" t="s">
        <v>201</v>
      </c>
      <c r="V93" s="4"/>
      <c r="W93" s="4" t="s">
        <v>202</v>
      </c>
      <c r="X93" s="4"/>
      <c r="Y93" s="4" t="s">
        <v>203</v>
      </c>
      <c r="Z93" s="8"/>
      <c r="AA93" s="8"/>
      <c r="AB93" s="4" t="s">
        <v>204</v>
      </c>
      <c r="AC93" s="4" t="s">
        <v>151</v>
      </c>
      <c r="AD93" s="4"/>
      <c r="AE93" s="4"/>
      <c r="AF93" s="4"/>
      <c r="AG93" s="4"/>
      <c r="AH93" s="4"/>
      <c r="AI93" s="4"/>
      <c r="AJ93" s="4" t="s">
        <v>521</v>
      </c>
      <c r="AK93" s="4" t="s">
        <v>357</v>
      </c>
      <c r="AL93" s="4" t="s">
        <v>522</v>
      </c>
      <c r="AM93" s="4" t="s">
        <v>387</v>
      </c>
      <c r="AN93" s="4"/>
      <c r="AO93" s="4"/>
    </row>
    <row r="94" spans="1:41" ht="18">
      <c r="A94" s="6"/>
      <c r="B94" s="4" t="s">
        <v>523</v>
      </c>
      <c r="C94" s="4" t="s">
        <v>142</v>
      </c>
      <c r="D94" s="4" t="s">
        <v>524</v>
      </c>
      <c r="E94" s="5">
        <f>IF(ISERROR(FIND(【管】入力シート➁!$B$3,D94)),"",ROW())</f>
        <v>94</v>
      </c>
      <c r="F94" s="5" t="str">
        <f t="shared" si="10"/>
        <v>ナルサス錠6mg</v>
      </c>
      <c r="G94" s="4" t="s">
        <v>512</v>
      </c>
      <c r="H94" s="4" t="s">
        <v>525</v>
      </c>
      <c r="I94" s="5" t="s">
        <v>146</v>
      </c>
      <c r="J94" s="5" t="str">
        <f t="shared" si="11"/>
        <v/>
      </c>
      <c r="K94" s="5" t="s">
        <v>146</v>
      </c>
      <c r="L94" s="5" t="str">
        <f t="shared" si="12"/>
        <v>錠</v>
      </c>
      <c r="M94" s="5" t="str">
        <f t="shared" si="13"/>
        <v/>
      </c>
      <c r="N94" s="5" t="str">
        <f t="shared" si="14"/>
        <v/>
      </c>
      <c r="O94" s="5" t="s">
        <v>147</v>
      </c>
      <c r="P94" s="5" t="s">
        <v>146</v>
      </c>
      <c r="Q94" s="5" t="s">
        <v>147</v>
      </c>
      <c r="R94" s="4" t="s">
        <v>520</v>
      </c>
      <c r="S94" s="4">
        <v>175</v>
      </c>
      <c r="T94" s="4">
        <v>181</v>
      </c>
      <c r="U94" s="4" t="s">
        <v>201</v>
      </c>
      <c r="V94" s="4"/>
      <c r="W94" s="4" t="s">
        <v>202</v>
      </c>
      <c r="X94" s="4"/>
      <c r="Y94" s="4" t="s">
        <v>203</v>
      </c>
      <c r="Z94" s="8"/>
      <c r="AA94" s="8"/>
      <c r="AB94" s="4" t="s">
        <v>204</v>
      </c>
      <c r="AC94" s="4" t="s">
        <v>151</v>
      </c>
      <c r="AD94" s="4"/>
      <c r="AE94" s="4"/>
      <c r="AF94" s="4"/>
      <c r="AG94" s="4"/>
      <c r="AH94" s="4"/>
      <c r="AI94" s="4"/>
      <c r="AJ94" s="4" t="s">
        <v>526</v>
      </c>
      <c r="AK94" s="4" t="s">
        <v>357</v>
      </c>
      <c r="AL94" s="4" t="s">
        <v>522</v>
      </c>
      <c r="AM94" s="4" t="s">
        <v>387</v>
      </c>
      <c r="AN94" s="4"/>
      <c r="AO94" s="4"/>
    </row>
    <row r="95" spans="1:41" ht="18">
      <c r="A95" s="6"/>
      <c r="B95" s="4" t="s">
        <v>527</v>
      </c>
      <c r="C95" s="4" t="s">
        <v>238</v>
      </c>
      <c r="D95" s="4" t="s">
        <v>528</v>
      </c>
      <c r="E95" s="5">
        <f>IF(ISERROR(FIND(【管】入力シート➁!$B$3,D95)),"",ROW())</f>
        <v>95</v>
      </c>
      <c r="F95" s="5" t="str">
        <f t="shared" si="10"/>
        <v>ナルベイン注20mg</v>
      </c>
      <c r="G95" s="4" t="s">
        <v>529</v>
      </c>
      <c r="H95" s="4" t="s">
        <v>530</v>
      </c>
      <c r="I95" s="5" t="s">
        <v>531</v>
      </c>
      <c r="J95" s="5" t="str">
        <f t="shared" si="11"/>
        <v>2mL</v>
      </c>
      <c r="K95" s="5" t="s">
        <v>532</v>
      </c>
      <c r="L95" s="5" t="str">
        <f t="shared" si="12"/>
        <v>管</v>
      </c>
      <c r="M95" s="5" t="str">
        <f t="shared" si="13"/>
        <v/>
      </c>
      <c r="N95" s="5" t="str">
        <f t="shared" si="14"/>
        <v/>
      </c>
      <c r="O95" s="5" t="s">
        <v>265</v>
      </c>
      <c r="P95" s="5" t="s">
        <v>533</v>
      </c>
      <c r="Q95" s="5" t="s">
        <v>190</v>
      </c>
      <c r="R95" s="4" t="s">
        <v>520</v>
      </c>
      <c r="S95" s="4">
        <v>421</v>
      </c>
      <c r="T95" s="4">
        <v>433</v>
      </c>
      <c r="U95" s="4" t="s">
        <v>201</v>
      </c>
      <c r="V95" s="4"/>
      <c r="W95" s="4" t="s">
        <v>202</v>
      </c>
      <c r="X95" s="4"/>
      <c r="Y95" s="4" t="s">
        <v>203</v>
      </c>
      <c r="Z95" s="8"/>
      <c r="AA95" s="8"/>
      <c r="AB95" s="4" t="s">
        <v>204</v>
      </c>
      <c r="AC95" s="4" t="s">
        <v>151</v>
      </c>
      <c r="AD95" s="4"/>
      <c r="AE95" s="4"/>
      <c r="AF95" s="4"/>
      <c r="AG95" s="4"/>
      <c r="AH95" s="4"/>
      <c r="AI95" s="4"/>
      <c r="AJ95" s="4" t="s">
        <v>534</v>
      </c>
      <c r="AK95" s="4" t="s">
        <v>357</v>
      </c>
      <c r="AL95" s="4" t="s">
        <v>522</v>
      </c>
      <c r="AM95" s="4" t="s">
        <v>387</v>
      </c>
      <c r="AN95" s="4"/>
      <c r="AO95" s="4"/>
    </row>
    <row r="96" spans="1:41" ht="18">
      <c r="A96" s="6"/>
      <c r="B96" s="4" t="s">
        <v>535</v>
      </c>
      <c r="C96" s="4" t="s">
        <v>238</v>
      </c>
      <c r="D96" s="4" t="s">
        <v>536</v>
      </c>
      <c r="E96" s="5">
        <f>IF(ISERROR(FIND(【管】入力シート➁!$B$3,D96)),"",ROW())</f>
        <v>96</v>
      </c>
      <c r="F96" s="5" t="str">
        <f t="shared" si="10"/>
        <v>ナルベイン注2mg</v>
      </c>
      <c r="G96" s="4" t="s">
        <v>529</v>
      </c>
      <c r="H96" s="4" t="s">
        <v>537</v>
      </c>
      <c r="I96" s="5" t="s">
        <v>538</v>
      </c>
      <c r="J96" s="5" t="str">
        <f t="shared" si="11"/>
        <v>1mL</v>
      </c>
      <c r="K96" s="5" t="s">
        <v>264</v>
      </c>
      <c r="L96" s="5" t="str">
        <f t="shared" si="12"/>
        <v>mL1管</v>
      </c>
      <c r="M96" s="5" t="str">
        <f t="shared" si="13"/>
        <v>管</v>
      </c>
      <c r="N96" s="5" t="str">
        <f t="shared" si="14"/>
        <v/>
      </c>
      <c r="O96" s="5" t="s">
        <v>265</v>
      </c>
      <c r="P96" s="5" t="s">
        <v>266</v>
      </c>
      <c r="Q96" s="5" t="s">
        <v>190</v>
      </c>
      <c r="R96" s="4" t="s">
        <v>176</v>
      </c>
      <c r="S96" s="4">
        <v>261</v>
      </c>
      <c r="T96" s="4">
        <v>267</v>
      </c>
      <c r="U96" s="4" t="s">
        <v>201</v>
      </c>
      <c r="V96" s="4"/>
      <c r="W96" s="4" t="s">
        <v>230</v>
      </c>
      <c r="X96" s="4"/>
      <c r="Y96" s="4" t="s">
        <v>203</v>
      </c>
      <c r="Z96" s="8">
        <v>40130</v>
      </c>
      <c r="AA96" s="8"/>
      <c r="AB96" s="4" t="s">
        <v>231</v>
      </c>
      <c r="AC96" s="4" t="s">
        <v>151</v>
      </c>
      <c r="AD96" s="4"/>
      <c r="AE96" s="4"/>
      <c r="AF96" s="4"/>
      <c r="AG96" s="4"/>
      <c r="AH96" s="4"/>
      <c r="AI96" s="4"/>
      <c r="AJ96" s="4" t="s">
        <v>535</v>
      </c>
      <c r="AK96" s="4" t="s">
        <v>357</v>
      </c>
      <c r="AL96" s="4" t="s">
        <v>522</v>
      </c>
      <c r="AM96" s="4" t="s">
        <v>387</v>
      </c>
      <c r="AN96" s="4"/>
      <c r="AO96" s="4"/>
    </row>
    <row r="97" spans="1:41" ht="18">
      <c r="A97" s="6"/>
      <c r="B97" s="4" t="s">
        <v>539</v>
      </c>
      <c r="C97" s="4" t="s">
        <v>142</v>
      </c>
      <c r="D97" s="4" t="s">
        <v>540</v>
      </c>
      <c r="E97" s="5">
        <f>IF(ISERROR(FIND(【管】入力シート➁!$B$3,D97)),"",ROW())</f>
        <v>97</v>
      </c>
      <c r="F97" s="5" t="str">
        <f t="shared" si="10"/>
        <v>ナルラピド錠1mg</v>
      </c>
      <c r="G97" s="4" t="s">
        <v>541</v>
      </c>
      <c r="H97" s="4" t="s">
        <v>542</v>
      </c>
      <c r="I97" s="5" t="s">
        <v>146</v>
      </c>
      <c r="J97" s="5" t="str">
        <f t="shared" si="11"/>
        <v/>
      </c>
      <c r="K97" s="5" t="s">
        <v>146</v>
      </c>
      <c r="L97" s="5" t="str">
        <f t="shared" si="12"/>
        <v>mg1錠</v>
      </c>
      <c r="M97" s="5" t="str">
        <f t="shared" si="13"/>
        <v>錠</v>
      </c>
      <c r="N97" s="5" t="str">
        <f t="shared" si="14"/>
        <v/>
      </c>
      <c r="O97" s="5" t="s">
        <v>147</v>
      </c>
      <c r="P97" s="5" t="s">
        <v>146</v>
      </c>
      <c r="Q97" s="5" t="s">
        <v>147</v>
      </c>
      <c r="R97" s="4" t="s">
        <v>176</v>
      </c>
      <c r="S97" s="4">
        <v>588</v>
      </c>
      <c r="T97" s="4">
        <v>614</v>
      </c>
      <c r="U97" s="4" t="s">
        <v>201</v>
      </c>
      <c r="V97" s="4"/>
      <c r="W97" s="4" t="s">
        <v>230</v>
      </c>
      <c r="X97" s="4"/>
      <c r="Y97" s="4" t="s">
        <v>203</v>
      </c>
      <c r="Z97" s="8">
        <v>40130</v>
      </c>
      <c r="AA97" s="8"/>
      <c r="AB97" s="4" t="s">
        <v>231</v>
      </c>
      <c r="AC97" s="4" t="s">
        <v>151</v>
      </c>
      <c r="AD97" s="4"/>
      <c r="AE97" s="4"/>
      <c r="AF97" s="4"/>
      <c r="AG97" s="4"/>
      <c r="AH97" s="4"/>
      <c r="AI97" s="4"/>
      <c r="AJ97" s="4" t="s">
        <v>539</v>
      </c>
      <c r="AK97" s="4" t="s">
        <v>357</v>
      </c>
      <c r="AL97" s="4" t="s">
        <v>522</v>
      </c>
      <c r="AM97" s="4" t="s">
        <v>387</v>
      </c>
      <c r="AN97" s="4"/>
      <c r="AO97" s="4"/>
    </row>
    <row r="98" spans="1:41" ht="18">
      <c r="A98" s="6"/>
      <c r="B98" s="4" t="s">
        <v>543</v>
      </c>
      <c r="C98" s="4" t="s">
        <v>142</v>
      </c>
      <c r="D98" s="4" t="s">
        <v>544</v>
      </c>
      <c r="E98" s="5">
        <f>IF(ISERROR(FIND(【管】入力シート➁!$B$3,D98)),"",ROW())</f>
        <v>98</v>
      </c>
      <c r="F98" s="5" t="str">
        <f t="shared" ref="F98:F129" si="15">INDEX(D:D,SMALL(E:E,ROW(D97)))</f>
        <v>ナルラピド錠2mg</v>
      </c>
      <c r="G98" s="4" t="s">
        <v>541</v>
      </c>
      <c r="H98" s="4" t="s">
        <v>519</v>
      </c>
      <c r="I98" s="5" t="s">
        <v>146</v>
      </c>
      <c r="J98" s="5" t="str">
        <f t="shared" ref="J98:J129" si="16">IFERROR(RIGHT(I98,LEN(I98)-FIND("%",I98)),IFERROR((RIGHT(I98,LEN(I98)-FIND("g",I98))),""))</f>
        <v/>
      </c>
      <c r="K98" s="5" t="s">
        <v>146</v>
      </c>
      <c r="L98" s="5" t="str">
        <f t="shared" ref="L98:L129" si="17">RIGHT(H98,LEN(H98)-FIND("1",H98))</f>
        <v>錠</v>
      </c>
      <c r="M98" s="5" t="str">
        <f t="shared" ref="M98:M129" si="18">IFERROR(RIGHT(L98,LEN(L98)-FIND("1",L98)),"")</f>
        <v/>
      </c>
      <c r="N98" s="5" t="str">
        <f t="shared" ref="N98:N129" si="19">IFERROR(RIGHT(M98,LEN(M98)-FIND("1",M98)),"")</f>
        <v/>
      </c>
      <c r="O98" s="5" t="s">
        <v>147</v>
      </c>
      <c r="P98" s="5" t="s">
        <v>146</v>
      </c>
      <c r="Q98" s="5" t="s">
        <v>147</v>
      </c>
      <c r="R98" s="4" t="s">
        <v>148</v>
      </c>
      <c r="S98" s="4">
        <v>350</v>
      </c>
      <c r="T98" s="4">
        <v>350</v>
      </c>
      <c r="U98" s="4" t="s">
        <v>545</v>
      </c>
      <c r="V98" s="4"/>
      <c r="W98" s="4"/>
      <c r="X98" s="4"/>
      <c r="Y98" s="4"/>
      <c r="Z98" s="8"/>
      <c r="AA98" s="8">
        <v>45382</v>
      </c>
      <c r="AB98" s="4"/>
      <c r="AC98" s="4" t="s">
        <v>151</v>
      </c>
      <c r="AD98" s="4"/>
      <c r="AE98" s="4"/>
      <c r="AF98" s="4"/>
      <c r="AG98" s="4"/>
      <c r="AH98" s="4"/>
      <c r="AI98" s="4"/>
      <c r="AJ98" s="4" t="s">
        <v>543</v>
      </c>
      <c r="AK98" s="4" t="s">
        <v>357</v>
      </c>
      <c r="AL98" s="4" t="s">
        <v>546</v>
      </c>
      <c r="AM98" s="4" t="s">
        <v>547</v>
      </c>
      <c r="AN98" s="4"/>
      <c r="AO98" s="4"/>
    </row>
    <row r="99" spans="1:41" ht="18">
      <c r="A99" s="6"/>
      <c r="B99" s="4" t="s">
        <v>548</v>
      </c>
      <c r="C99" s="4" t="s">
        <v>142</v>
      </c>
      <c r="D99" s="4" t="s">
        <v>549</v>
      </c>
      <c r="E99" s="5">
        <f>IF(ISERROR(FIND(【管】入力シート➁!$B$3,D99)),"",ROW())</f>
        <v>99</v>
      </c>
      <c r="F99" s="5" t="str">
        <f t="shared" si="15"/>
        <v>ナルラピド錠4mg</v>
      </c>
      <c r="G99" s="4" t="s">
        <v>541</v>
      </c>
      <c r="H99" s="4" t="s">
        <v>550</v>
      </c>
      <c r="I99" s="5" t="s">
        <v>146</v>
      </c>
      <c r="J99" s="5" t="str">
        <f t="shared" si="16"/>
        <v/>
      </c>
      <c r="K99" s="5" t="s">
        <v>146</v>
      </c>
      <c r="L99" s="5" t="str">
        <f t="shared" si="17"/>
        <v>錠</v>
      </c>
      <c r="M99" s="5" t="str">
        <f t="shared" si="18"/>
        <v/>
      </c>
      <c r="N99" s="5" t="str">
        <f t="shared" si="19"/>
        <v/>
      </c>
      <c r="O99" s="5" t="s">
        <v>147</v>
      </c>
      <c r="P99" s="5" t="s">
        <v>146</v>
      </c>
      <c r="Q99" s="5" t="s">
        <v>147</v>
      </c>
      <c r="R99" s="4" t="s">
        <v>148</v>
      </c>
      <c r="S99" s="4">
        <v>350</v>
      </c>
      <c r="T99" s="4">
        <v>350</v>
      </c>
      <c r="U99" s="4" t="s">
        <v>545</v>
      </c>
      <c r="V99" s="4"/>
      <c r="W99" s="4"/>
      <c r="X99" s="4"/>
      <c r="Y99" s="4"/>
      <c r="Z99" s="8">
        <v>44904</v>
      </c>
      <c r="AA99" s="8"/>
      <c r="AB99" s="4"/>
      <c r="AC99" s="4" t="s">
        <v>151</v>
      </c>
      <c r="AD99" s="4"/>
      <c r="AE99" s="4"/>
      <c r="AF99" s="4"/>
      <c r="AG99" s="4"/>
      <c r="AH99" s="4"/>
      <c r="AI99" s="4"/>
      <c r="AJ99" s="4" t="s">
        <v>548</v>
      </c>
      <c r="AK99" s="4" t="s">
        <v>357</v>
      </c>
      <c r="AL99" s="4" t="s">
        <v>546</v>
      </c>
      <c r="AM99" s="4" t="s">
        <v>547</v>
      </c>
      <c r="AN99" s="4"/>
      <c r="AO99" s="4"/>
    </row>
    <row r="100" spans="1:41" ht="18">
      <c r="A100" s="6"/>
      <c r="B100" s="4" t="s">
        <v>551</v>
      </c>
      <c r="C100" s="4" t="s">
        <v>142</v>
      </c>
      <c r="D100" s="4" t="s">
        <v>552</v>
      </c>
      <c r="E100" s="5">
        <f>IF(ISERROR(FIND(【管】入力シート➁!$B$3,D100)),"",ROW())</f>
        <v>100</v>
      </c>
      <c r="F100" s="5" t="str">
        <f t="shared" si="15"/>
        <v>パシーフカプセル120mg</v>
      </c>
      <c r="G100" s="4" t="s">
        <v>553</v>
      </c>
      <c r="H100" s="4" t="s">
        <v>554</v>
      </c>
      <c r="I100" s="5" t="s">
        <v>146</v>
      </c>
      <c r="J100" s="5" t="str">
        <f t="shared" si="16"/>
        <v/>
      </c>
      <c r="K100" s="5" t="s">
        <v>146</v>
      </c>
      <c r="L100" s="5" t="str">
        <f t="shared" si="17"/>
        <v>20mg1カプセル</v>
      </c>
      <c r="M100" s="5" t="str">
        <f t="shared" si="18"/>
        <v>カプセル</v>
      </c>
      <c r="N100" s="5" t="str">
        <f t="shared" si="19"/>
        <v/>
      </c>
      <c r="O100" s="5" t="s">
        <v>174</v>
      </c>
      <c r="P100" s="5" t="s">
        <v>146</v>
      </c>
      <c r="Q100" s="5" t="s">
        <v>175</v>
      </c>
      <c r="R100" s="4" t="s">
        <v>148</v>
      </c>
      <c r="S100" s="4">
        <v>349</v>
      </c>
      <c r="T100" s="4">
        <v>349</v>
      </c>
      <c r="U100" s="4" t="s">
        <v>545</v>
      </c>
      <c r="V100" s="4"/>
      <c r="W100" s="4"/>
      <c r="X100" s="4"/>
      <c r="Y100" s="4"/>
      <c r="Z100" s="8">
        <v>44904</v>
      </c>
      <c r="AA100" s="8"/>
      <c r="AB100" s="4"/>
      <c r="AC100" s="4" t="s">
        <v>151</v>
      </c>
      <c r="AD100" s="4"/>
      <c r="AE100" s="4"/>
      <c r="AF100" s="4"/>
      <c r="AG100" s="4"/>
      <c r="AH100" s="4"/>
      <c r="AI100" s="4"/>
      <c r="AJ100" s="4" t="s">
        <v>551</v>
      </c>
      <c r="AK100" s="4" t="s">
        <v>357</v>
      </c>
      <c r="AL100" s="4" t="s">
        <v>546</v>
      </c>
      <c r="AM100" s="4" t="s">
        <v>547</v>
      </c>
      <c r="AN100" s="4"/>
      <c r="AO100" s="4"/>
    </row>
    <row r="101" spans="1:41" ht="18">
      <c r="A101" s="6"/>
      <c r="B101" s="4" t="s">
        <v>555</v>
      </c>
      <c r="C101" s="4" t="s">
        <v>142</v>
      </c>
      <c r="D101" s="4" t="s">
        <v>556</v>
      </c>
      <c r="E101" s="5">
        <f>IF(ISERROR(FIND(【管】入力シート➁!$B$3,D101)),"",ROW())</f>
        <v>101</v>
      </c>
      <c r="F101" s="5" t="str">
        <f t="shared" si="15"/>
        <v>パシーフカプセル30mg</v>
      </c>
      <c r="G101" s="4" t="s">
        <v>553</v>
      </c>
      <c r="H101" s="4" t="s">
        <v>182</v>
      </c>
      <c r="I101" s="5" t="s">
        <v>146</v>
      </c>
      <c r="J101" s="5" t="str">
        <f t="shared" si="16"/>
        <v/>
      </c>
      <c r="K101" s="5" t="s">
        <v>146</v>
      </c>
      <c r="L101" s="5" t="str">
        <f t="shared" si="17"/>
        <v>カプセル</v>
      </c>
      <c r="M101" s="5" t="str">
        <f t="shared" si="18"/>
        <v/>
      </c>
      <c r="N101" s="5" t="str">
        <f t="shared" si="19"/>
        <v/>
      </c>
      <c r="O101" s="5" t="s">
        <v>174</v>
      </c>
      <c r="P101" s="5" t="s">
        <v>146</v>
      </c>
      <c r="Q101" s="5" t="s">
        <v>175</v>
      </c>
      <c r="R101" s="4" t="s">
        <v>148</v>
      </c>
      <c r="S101" s="4">
        <v>349</v>
      </c>
      <c r="T101" s="4">
        <v>349</v>
      </c>
      <c r="U101" s="4" t="s">
        <v>545</v>
      </c>
      <c r="V101" s="4"/>
      <c r="W101" s="4"/>
      <c r="X101" s="4"/>
      <c r="Y101" s="4"/>
      <c r="Z101" s="8"/>
      <c r="AA101" s="8">
        <v>45382</v>
      </c>
      <c r="AB101" s="4"/>
      <c r="AC101" s="4" t="s">
        <v>151</v>
      </c>
      <c r="AD101" s="4"/>
      <c r="AE101" s="4"/>
      <c r="AF101" s="4"/>
      <c r="AG101" s="4"/>
      <c r="AH101" s="4"/>
      <c r="AI101" s="4"/>
      <c r="AJ101" s="4" t="s">
        <v>555</v>
      </c>
      <c r="AK101" s="4" t="s">
        <v>357</v>
      </c>
      <c r="AL101" s="4" t="s">
        <v>546</v>
      </c>
      <c r="AM101" s="4" t="s">
        <v>547</v>
      </c>
      <c r="AN101" s="4"/>
      <c r="AO101" s="4"/>
    </row>
    <row r="102" spans="1:41" ht="18">
      <c r="A102" s="6"/>
      <c r="B102" s="4" t="s">
        <v>557</v>
      </c>
      <c r="C102" s="4" t="s">
        <v>142</v>
      </c>
      <c r="D102" s="4" t="s">
        <v>558</v>
      </c>
      <c r="E102" s="5">
        <f>IF(ISERROR(FIND(【管】入力シート➁!$B$3,D102)),"",ROW())</f>
        <v>102</v>
      </c>
      <c r="F102" s="5" t="str">
        <f t="shared" si="15"/>
        <v>パシーフカプセル60mg</v>
      </c>
      <c r="G102" s="4" t="s">
        <v>553</v>
      </c>
      <c r="H102" s="4" t="s">
        <v>188</v>
      </c>
      <c r="I102" s="5" t="s">
        <v>146</v>
      </c>
      <c r="J102" s="5" t="str">
        <f t="shared" si="16"/>
        <v/>
      </c>
      <c r="K102" s="5" t="s">
        <v>146</v>
      </c>
      <c r="L102" s="5" t="str">
        <f t="shared" si="17"/>
        <v>カプセル</v>
      </c>
      <c r="M102" s="5" t="str">
        <f t="shared" si="18"/>
        <v/>
      </c>
      <c r="N102" s="5" t="str">
        <f t="shared" si="19"/>
        <v/>
      </c>
      <c r="O102" s="5" t="s">
        <v>174</v>
      </c>
      <c r="P102" s="5" t="s">
        <v>146</v>
      </c>
      <c r="Q102" s="5" t="s">
        <v>175</v>
      </c>
      <c r="R102" s="4" t="s">
        <v>148</v>
      </c>
      <c r="S102" s="4">
        <v>341</v>
      </c>
      <c r="T102" s="4">
        <v>341</v>
      </c>
      <c r="U102" s="4" t="s">
        <v>559</v>
      </c>
      <c r="V102" s="4"/>
      <c r="W102" s="4"/>
      <c r="X102" s="4"/>
      <c r="Y102" s="4"/>
      <c r="Z102" s="8"/>
      <c r="AA102" s="8"/>
      <c r="AB102" s="4"/>
      <c r="AC102" s="4" t="s">
        <v>151</v>
      </c>
      <c r="AD102" s="4"/>
      <c r="AE102" s="4"/>
      <c r="AF102" s="4" t="s">
        <v>166</v>
      </c>
      <c r="AG102" s="4"/>
      <c r="AH102" s="4"/>
      <c r="AI102" s="4"/>
      <c r="AJ102" s="4" t="s">
        <v>560</v>
      </c>
      <c r="AK102" s="4" t="s">
        <v>561</v>
      </c>
      <c r="AL102" s="4" t="s">
        <v>546</v>
      </c>
      <c r="AM102" s="4" t="s">
        <v>562</v>
      </c>
      <c r="AN102" s="4"/>
      <c r="AO102" s="4"/>
    </row>
    <row r="103" spans="1:41" ht="18">
      <c r="A103" s="6"/>
      <c r="B103" s="4" t="s">
        <v>563</v>
      </c>
      <c r="C103" s="4" t="s">
        <v>142</v>
      </c>
      <c r="D103" s="4" t="s">
        <v>564</v>
      </c>
      <c r="E103" s="5">
        <f>IF(ISERROR(FIND(【管】入力シート➁!$B$3,D103)),"",ROW())</f>
        <v>103</v>
      </c>
      <c r="F103" s="5" t="str">
        <f t="shared" si="15"/>
        <v>パンオピン「タケダ」</v>
      </c>
      <c r="G103" s="4" t="s">
        <v>161</v>
      </c>
      <c r="H103" s="4" t="s">
        <v>235</v>
      </c>
      <c r="I103" s="5" t="s">
        <v>146</v>
      </c>
      <c r="J103" s="5" t="str">
        <f t="shared" si="16"/>
        <v/>
      </c>
      <c r="K103" s="5" t="s">
        <v>146</v>
      </c>
      <c r="L103" s="5" t="str">
        <f t="shared" si="17"/>
        <v>g</v>
      </c>
      <c r="M103" s="5" t="str">
        <f t="shared" si="18"/>
        <v/>
      </c>
      <c r="N103" s="5" t="str">
        <f t="shared" si="19"/>
        <v/>
      </c>
      <c r="O103" s="5" t="s">
        <v>210</v>
      </c>
      <c r="P103" s="5" t="s">
        <v>146</v>
      </c>
      <c r="Q103" s="5" t="s">
        <v>210</v>
      </c>
      <c r="R103" s="4" t="s">
        <v>148</v>
      </c>
      <c r="S103" s="4">
        <v>361</v>
      </c>
      <c r="T103" s="4">
        <v>361</v>
      </c>
      <c r="U103" s="4" t="s">
        <v>559</v>
      </c>
      <c r="V103" s="4"/>
      <c r="W103" s="4"/>
      <c r="X103" s="4"/>
      <c r="Y103" s="4"/>
      <c r="Z103" s="8"/>
      <c r="AA103" s="8"/>
      <c r="AB103" s="4"/>
      <c r="AC103" s="4" t="s">
        <v>151</v>
      </c>
      <c r="AD103" s="4"/>
      <c r="AE103" s="4"/>
      <c r="AF103" s="4" t="s">
        <v>166</v>
      </c>
      <c r="AG103" s="4"/>
      <c r="AH103" s="4"/>
      <c r="AI103" s="4"/>
      <c r="AJ103" s="4" t="s">
        <v>565</v>
      </c>
      <c r="AK103" s="4" t="s">
        <v>561</v>
      </c>
      <c r="AL103" s="4" t="s">
        <v>546</v>
      </c>
      <c r="AM103" s="4" t="s">
        <v>562</v>
      </c>
      <c r="AN103" s="4"/>
      <c r="AO103" s="4"/>
    </row>
    <row r="104" spans="1:41" ht="18">
      <c r="A104" s="6"/>
      <c r="B104" s="4" t="s">
        <v>566</v>
      </c>
      <c r="C104" s="4" t="s">
        <v>238</v>
      </c>
      <c r="D104" s="4" t="s">
        <v>567</v>
      </c>
      <c r="E104" s="5">
        <f>IF(ISERROR(FIND(【管】入力シート➁!$B$3,D104)),"",ROW())</f>
        <v>104</v>
      </c>
      <c r="F104" s="5" t="str">
        <f t="shared" si="15"/>
        <v>パンオピン皮下注20mg</v>
      </c>
      <c r="G104" s="4" t="s">
        <v>568</v>
      </c>
      <c r="H104" s="4" t="s">
        <v>569</v>
      </c>
      <c r="I104" s="5" t="s">
        <v>570</v>
      </c>
      <c r="J104" s="5" t="str">
        <f t="shared" si="16"/>
        <v>1mL</v>
      </c>
      <c r="K104" s="5" t="s">
        <v>264</v>
      </c>
      <c r="L104" s="5" t="str">
        <f t="shared" si="17"/>
        <v>mL1管</v>
      </c>
      <c r="M104" s="5" t="str">
        <f t="shared" si="18"/>
        <v>管</v>
      </c>
      <c r="N104" s="5" t="str">
        <f t="shared" si="19"/>
        <v/>
      </c>
      <c r="O104" s="5" t="s">
        <v>265</v>
      </c>
      <c r="P104" s="5" t="s">
        <v>266</v>
      </c>
      <c r="Q104" s="5" t="s">
        <v>190</v>
      </c>
      <c r="R104" s="4" t="s">
        <v>520</v>
      </c>
      <c r="S104" s="4">
        <v>2576</v>
      </c>
      <c r="T104" s="4">
        <v>2576</v>
      </c>
      <c r="U104" s="4" t="s">
        <v>201</v>
      </c>
      <c r="V104" s="4"/>
      <c r="W104" s="4" t="s">
        <v>202</v>
      </c>
      <c r="X104" s="4"/>
      <c r="Y104" s="4" t="s">
        <v>203</v>
      </c>
      <c r="Z104" s="8">
        <v>44176</v>
      </c>
      <c r="AA104" s="8"/>
      <c r="AB104" s="4" t="s">
        <v>204</v>
      </c>
      <c r="AC104" s="4" t="s">
        <v>151</v>
      </c>
      <c r="AD104" s="4"/>
      <c r="AE104" s="4"/>
      <c r="AF104" s="4"/>
      <c r="AG104" s="4"/>
      <c r="AH104" s="4"/>
      <c r="AI104" s="4"/>
      <c r="AJ104" s="4" t="s">
        <v>566</v>
      </c>
      <c r="AK104" s="4" t="s">
        <v>160</v>
      </c>
      <c r="AL104" s="4" t="s">
        <v>487</v>
      </c>
      <c r="AM104" s="4" t="s">
        <v>419</v>
      </c>
      <c r="AN104" s="4"/>
      <c r="AO104" s="4"/>
    </row>
    <row r="105" spans="1:41" ht="18">
      <c r="A105" s="6"/>
      <c r="B105" s="4" t="s">
        <v>571</v>
      </c>
      <c r="C105" s="4" t="s">
        <v>248</v>
      </c>
      <c r="D105" s="4" t="s">
        <v>572</v>
      </c>
      <c r="E105" s="5">
        <f>IF(ISERROR(FIND(【管】入力シート➁!$B$3,D105)),"",ROW())</f>
        <v>105</v>
      </c>
      <c r="F105" s="5" t="str">
        <f t="shared" si="15"/>
        <v>フェンタニル1日用テープ0.84mg「明治」</v>
      </c>
      <c r="G105" s="4" t="s">
        <v>573</v>
      </c>
      <c r="H105" s="4" t="s">
        <v>574</v>
      </c>
      <c r="I105" s="5" t="s">
        <v>146</v>
      </c>
      <c r="J105" s="5" t="str">
        <f t="shared" si="16"/>
        <v/>
      </c>
      <c r="K105" s="5" t="s">
        <v>146</v>
      </c>
      <c r="L105" s="5" t="str">
        <f t="shared" si="17"/>
        <v>枚</v>
      </c>
      <c r="M105" s="5" t="str">
        <f t="shared" si="18"/>
        <v/>
      </c>
      <c r="N105" s="5" t="str">
        <f t="shared" si="19"/>
        <v/>
      </c>
      <c r="O105" s="5" t="s">
        <v>178</v>
      </c>
      <c r="P105" s="5" t="s">
        <v>146</v>
      </c>
      <c r="Q105" s="5" t="s">
        <v>178</v>
      </c>
      <c r="R105" s="4" t="s">
        <v>229</v>
      </c>
      <c r="S105" s="4">
        <v>305</v>
      </c>
      <c r="T105" s="4">
        <v>305</v>
      </c>
      <c r="U105" s="4" t="s">
        <v>149</v>
      </c>
      <c r="V105" s="4"/>
      <c r="W105" s="4"/>
      <c r="X105" s="4"/>
      <c r="Y105" s="4" t="s">
        <v>203</v>
      </c>
      <c r="Z105" s="8">
        <v>39839</v>
      </c>
      <c r="AA105" s="8"/>
      <c r="AB105" s="4"/>
      <c r="AC105" s="4" t="s">
        <v>151</v>
      </c>
      <c r="AD105" s="4"/>
      <c r="AE105" s="4"/>
      <c r="AF105" s="4" t="s">
        <v>166</v>
      </c>
      <c r="AG105" s="4"/>
      <c r="AH105" s="4"/>
      <c r="AI105" s="4"/>
      <c r="AJ105" s="4" t="s">
        <v>571</v>
      </c>
      <c r="AK105" s="4" t="s">
        <v>160</v>
      </c>
      <c r="AL105" s="4" t="s">
        <v>483</v>
      </c>
      <c r="AM105" s="4" t="s">
        <v>419</v>
      </c>
      <c r="AN105" s="4"/>
      <c r="AO105" s="4"/>
    </row>
    <row r="106" spans="1:41" ht="18">
      <c r="A106" s="6"/>
      <c r="B106" s="4" t="s">
        <v>575</v>
      </c>
      <c r="C106" s="4" t="s">
        <v>248</v>
      </c>
      <c r="D106" s="4" t="s">
        <v>576</v>
      </c>
      <c r="E106" s="5">
        <f>IF(ISERROR(FIND(【管】入力シート➁!$B$3,D106)),"",ROW())</f>
        <v>106</v>
      </c>
      <c r="F106" s="5" t="str">
        <f t="shared" si="15"/>
        <v>フェンタニル1日用テープ1.7mg「明治」</v>
      </c>
      <c r="G106" s="4" t="s">
        <v>573</v>
      </c>
      <c r="H106" s="4" t="s">
        <v>577</v>
      </c>
      <c r="I106" s="5" t="s">
        <v>146</v>
      </c>
      <c r="J106" s="5" t="str">
        <f t="shared" si="16"/>
        <v/>
      </c>
      <c r="K106" s="5" t="s">
        <v>146</v>
      </c>
      <c r="L106" s="5" t="str">
        <f t="shared" si="17"/>
        <v>.7mg1枚</v>
      </c>
      <c r="M106" s="5" t="str">
        <f t="shared" si="18"/>
        <v>枚</v>
      </c>
      <c r="N106" s="5" t="str">
        <f t="shared" si="19"/>
        <v/>
      </c>
      <c r="O106" s="5" t="s">
        <v>178</v>
      </c>
      <c r="P106" s="5" t="s">
        <v>146</v>
      </c>
      <c r="Q106" s="5" t="s">
        <v>178</v>
      </c>
      <c r="R106" s="4" t="s">
        <v>148</v>
      </c>
      <c r="S106" s="4">
        <v>305</v>
      </c>
      <c r="T106" s="4">
        <v>305</v>
      </c>
      <c r="U106" s="4" t="s">
        <v>149</v>
      </c>
      <c r="V106" s="4"/>
      <c r="W106" s="4"/>
      <c r="X106" s="4"/>
      <c r="Y106" s="4" t="s">
        <v>203</v>
      </c>
      <c r="Z106" s="8">
        <v>40109</v>
      </c>
      <c r="AA106" s="8"/>
      <c r="AB106" s="4"/>
      <c r="AC106" s="4" t="s">
        <v>151</v>
      </c>
      <c r="AD106" s="4"/>
      <c r="AE106" s="4"/>
      <c r="AF106" s="4" t="s">
        <v>166</v>
      </c>
      <c r="AG106" s="4"/>
      <c r="AH106" s="4"/>
      <c r="AI106" s="4"/>
      <c r="AJ106" s="4" t="s">
        <v>575</v>
      </c>
      <c r="AK106" s="4" t="s">
        <v>160</v>
      </c>
      <c r="AL106" s="4" t="s">
        <v>483</v>
      </c>
      <c r="AM106" s="4" t="s">
        <v>419</v>
      </c>
      <c r="AN106" s="4"/>
      <c r="AO106" s="4"/>
    </row>
    <row r="107" spans="1:41" ht="18">
      <c r="A107" s="6"/>
      <c r="B107" s="4" t="s">
        <v>578</v>
      </c>
      <c r="C107" s="4" t="s">
        <v>248</v>
      </c>
      <c r="D107" s="4" t="s">
        <v>579</v>
      </c>
      <c r="E107" s="5">
        <f>IF(ISERROR(FIND(【管】入力シート➁!$B$3,D107)),"",ROW())</f>
        <v>107</v>
      </c>
      <c r="F107" s="5" t="str">
        <f t="shared" si="15"/>
        <v>フェンタニル1日用テープ3.4mg「明治」</v>
      </c>
      <c r="G107" s="4" t="s">
        <v>573</v>
      </c>
      <c r="H107" s="4" t="s">
        <v>580</v>
      </c>
      <c r="I107" s="5" t="s">
        <v>146</v>
      </c>
      <c r="J107" s="5" t="str">
        <f t="shared" si="16"/>
        <v/>
      </c>
      <c r="K107" s="5" t="s">
        <v>146</v>
      </c>
      <c r="L107" s="5" t="str">
        <f t="shared" si="17"/>
        <v>枚</v>
      </c>
      <c r="M107" s="5" t="str">
        <f t="shared" si="18"/>
        <v/>
      </c>
      <c r="N107" s="5" t="str">
        <f t="shared" si="19"/>
        <v/>
      </c>
      <c r="O107" s="5" t="s">
        <v>178</v>
      </c>
      <c r="P107" s="5" t="s">
        <v>146</v>
      </c>
      <c r="Q107" s="5" t="s">
        <v>178</v>
      </c>
      <c r="R107" s="4" t="s">
        <v>176</v>
      </c>
      <c r="S107" s="4">
        <v>305</v>
      </c>
      <c r="T107" s="4">
        <v>305</v>
      </c>
      <c r="U107" s="4" t="s">
        <v>149</v>
      </c>
      <c r="V107" s="4"/>
      <c r="W107" s="4"/>
      <c r="X107" s="4"/>
      <c r="Y107" s="4" t="s">
        <v>203</v>
      </c>
      <c r="Z107" s="8">
        <v>39933</v>
      </c>
      <c r="AA107" s="8"/>
      <c r="AB107" s="4"/>
      <c r="AC107" s="4" t="s">
        <v>151</v>
      </c>
      <c r="AD107" s="4"/>
      <c r="AE107" s="4"/>
      <c r="AF107" s="4" t="s">
        <v>166</v>
      </c>
      <c r="AG107" s="4"/>
      <c r="AH107" s="4"/>
      <c r="AI107" s="4"/>
      <c r="AJ107" s="4" t="s">
        <v>578</v>
      </c>
      <c r="AK107" s="4" t="s">
        <v>160</v>
      </c>
      <c r="AL107" s="4" t="s">
        <v>483</v>
      </c>
      <c r="AM107" s="4" t="s">
        <v>419</v>
      </c>
      <c r="AN107" s="4"/>
      <c r="AO107" s="4"/>
    </row>
    <row r="108" spans="1:41" ht="18">
      <c r="A108" s="6"/>
      <c r="B108" s="4" t="s">
        <v>581</v>
      </c>
      <c r="C108" s="4" t="s">
        <v>248</v>
      </c>
      <c r="D108" s="4" t="s">
        <v>582</v>
      </c>
      <c r="E108" s="5">
        <f>IF(ISERROR(FIND(【管】入力シート➁!$B$3,D108)),"",ROW())</f>
        <v>108</v>
      </c>
      <c r="F108" s="5" t="str">
        <f t="shared" si="15"/>
        <v>フェンタニル1日用テープ5mg「明治」</v>
      </c>
      <c r="G108" s="4" t="s">
        <v>573</v>
      </c>
      <c r="H108" s="4" t="s">
        <v>583</v>
      </c>
      <c r="I108" s="5" t="s">
        <v>146</v>
      </c>
      <c r="J108" s="5" t="str">
        <f t="shared" si="16"/>
        <v/>
      </c>
      <c r="K108" s="5" t="s">
        <v>146</v>
      </c>
      <c r="L108" s="5" t="str">
        <f t="shared" si="17"/>
        <v>枚</v>
      </c>
      <c r="M108" s="5" t="str">
        <f t="shared" si="18"/>
        <v/>
      </c>
      <c r="N108" s="5" t="str">
        <f t="shared" si="19"/>
        <v/>
      </c>
      <c r="O108" s="5" t="s">
        <v>178</v>
      </c>
      <c r="P108" s="5" t="s">
        <v>146</v>
      </c>
      <c r="Q108" s="5" t="s">
        <v>178</v>
      </c>
      <c r="R108" s="4" t="s">
        <v>229</v>
      </c>
      <c r="S108" s="4">
        <v>1371</v>
      </c>
      <c r="T108" s="4">
        <v>1371</v>
      </c>
      <c r="U108" s="4" t="s">
        <v>149</v>
      </c>
      <c r="V108" s="4"/>
      <c r="W108" s="4"/>
      <c r="X108" s="4"/>
      <c r="Y108" s="4" t="s">
        <v>203</v>
      </c>
      <c r="Z108" s="8">
        <v>39839</v>
      </c>
      <c r="AA108" s="8"/>
      <c r="AB108" s="4"/>
      <c r="AC108" s="4" t="s">
        <v>151</v>
      </c>
      <c r="AD108" s="4"/>
      <c r="AE108" s="4"/>
      <c r="AF108" s="4" t="s">
        <v>166</v>
      </c>
      <c r="AG108" s="4"/>
      <c r="AH108" s="4"/>
      <c r="AI108" s="4"/>
      <c r="AJ108" s="4" t="s">
        <v>581</v>
      </c>
      <c r="AK108" s="4" t="s">
        <v>160</v>
      </c>
      <c r="AL108" s="4" t="s">
        <v>483</v>
      </c>
      <c r="AM108" s="4" t="s">
        <v>419</v>
      </c>
      <c r="AN108" s="4"/>
      <c r="AO108" s="4"/>
    </row>
    <row r="109" spans="1:41" ht="18">
      <c r="A109" s="6"/>
      <c r="B109" s="4" t="s">
        <v>584</v>
      </c>
      <c r="C109" s="4" t="s">
        <v>248</v>
      </c>
      <c r="D109" s="4" t="s">
        <v>585</v>
      </c>
      <c r="E109" s="5">
        <f>IF(ISERROR(FIND(【管】入力シート➁!$B$3,D109)),"",ROW())</f>
        <v>109</v>
      </c>
      <c r="F109" s="5" t="str">
        <f t="shared" si="15"/>
        <v>フェンタニル1日用テープ6.7mg「明治」</v>
      </c>
      <c r="G109" s="4" t="s">
        <v>573</v>
      </c>
      <c r="H109" s="4" t="s">
        <v>586</v>
      </c>
      <c r="I109" s="5" t="s">
        <v>146</v>
      </c>
      <c r="J109" s="5" t="str">
        <f t="shared" si="16"/>
        <v/>
      </c>
      <c r="K109" s="5" t="s">
        <v>146</v>
      </c>
      <c r="L109" s="5" t="str">
        <f t="shared" si="17"/>
        <v>枚</v>
      </c>
      <c r="M109" s="5" t="str">
        <f t="shared" si="18"/>
        <v/>
      </c>
      <c r="N109" s="5" t="str">
        <f t="shared" si="19"/>
        <v/>
      </c>
      <c r="O109" s="5" t="s">
        <v>178</v>
      </c>
      <c r="P109" s="5" t="s">
        <v>146</v>
      </c>
      <c r="Q109" s="5" t="s">
        <v>178</v>
      </c>
      <c r="R109" s="4" t="s">
        <v>148</v>
      </c>
      <c r="S109" s="4">
        <v>1371</v>
      </c>
      <c r="T109" s="4">
        <v>1371</v>
      </c>
      <c r="U109" s="4" t="s">
        <v>149</v>
      </c>
      <c r="V109" s="4"/>
      <c r="W109" s="4"/>
      <c r="X109" s="4"/>
      <c r="Y109" s="4" t="s">
        <v>203</v>
      </c>
      <c r="Z109" s="8">
        <v>40109</v>
      </c>
      <c r="AA109" s="8"/>
      <c r="AB109" s="4"/>
      <c r="AC109" s="4" t="s">
        <v>151</v>
      </c>
      <c r="AD109" s="4"/>
      <c r="AE109" s="4"/>
      <c r="AF109" s="4" t="s">
        <v>166</v>
      </c>
      <c r="AG109" s="4"/>
      <c r="AH109" s="4"/>
      <c r="AI109" s="4"/>
      <c r="AJ109" s="4" t="s">
        <v>584</v>
      </c>
      <c r="AK109" s="4" t="s">
        <v>160</v>
      </c>
      <c r="AL109" s="4" t="s">
        <v>483</v>
      </c>
      <c r="AM109" s="4" t="s">
        <v>419</v>
      </c>
      <c r="AN109" s="4"/>
      <c r="AO109" s="4"/>
    </row>
    <row r="110" spans="1:41" ht="18">
      <c r="A110" s="6"/>
      <c r="B110" s="4" t="s">
        <v>587</v>
      </c>
      <c r="C110" s="4" t="s">
        <v>248</v>
      </c>
      <c r="D110" s="4" t="s">
        <v>588</v>
      </c>
      <c r="E110" s="5">
        <f>IF(ISERROR(FIND(【管】入力シート➁!$B$3,D110)),"",ROW())</f>
        <v>110</v>
      </c>
      <c r="F110" s="5" t="str">
        <f t="shared" si="15"/>
        <v>フェンタニル3日用テープ12.6mg「HMT」</v>
      </c>
      <c r="G110" s="4" t="s">
        <v>490</v>
      </c>
      <c r="H110" s="4" t="s">
        <v>491</v>
      </c>
      <c r="I110" s="5" t="s">
        <v>146</v>
      </c>
      <c r="J110" s="5" t="str">
        <f t="shared" si="16"/>
        <v/>
      </c>
      <c r="K110" s="5" t="s">
        <v>146</v>
      </c>
      <c r="L110" s="5" t="str">
        <f t="shared" si="17"/>
        <v>2.6mg1枚</v>
      </c>
      <c r="M110" s="5" t="str">
        <f t="shared" si="18"/>
        <v>枚</v>
      </c>
      <c r="N110" s="5" t="str">
        <f t="shared" si="19"/>
        <v/>
      </c>
      <c r="O110" s="5" t="s">
        <v>178</v>
      </c>
      <c r="P110" s="5" t="s">
        <v>146</v>
      </c>
      <c r="Q110" s="5" t="s">
        <v>178</v>
      </c>
      <c r="R110" s="4" t="s">
        <v>176</v>
      </c>
      <c r="S110" s="4">
        <v>1371</v>
      </c>
      <c r="T110" s="4">
        <v>1371</v>
      </c>
      <c r="U110" s="4" t="s">
        <v>149</v>
      </c>
      <c r="V110" s="4"/>
      <c r="W110" s="4"/>
      <c r="X110" s="4"/>
      <c r="Y110" s="4" t="s">
        <v>203</v>
      </c>
      <c r="Z110" s="8">
        <v>39933</v>
      </c>
      <c r="AA110" s="8"/>
      <c r="AB110" s="4"/>
      <c r="AC110" s="4" t="s">
        <v>151</v>
      </c>
      <c r="AD110" s="4"/>
      <c r="AE110" s="4"/>
      <c r="AF110" s="4" t="s">
        <v>166</v>
      </c>
      <c r="AG110" s="4"/>
      <c r="AH110" s="4"/>
      <c r="AI110" s="4"/>
      <c r="AJ110" s="4" t="s">
        <v>587</v>
      </c>
      <c r="AK110" s="4" t="s">
        <v>160</v>
      </c>
      <c r="AL110" s="4" t="s">
        <v>483</v>
      </c>
      <c r="AM110" s="4" t="s">
        <v>419</v>
      </c>
      <c r="AN110" s="4"/>
      <c r="AO110" s="4"/>
    </row>
    <row r="111" spans="1:41" ht="18">
      <c r="A111" s="6"/>
      <c r="B111" s="4" t="s">
        <v>589</v>
      </c>
      <c r="C111" s="4" t="s">
        <v>248</v>
      </c>
      <c r="D111" s="4" t="s">
        <v>590</v>
      </c>
      <c r="E111" s="5">
        <f>IF(ISERROR(FIND(【管】入力シート➁!$B$3,D111)),"",ROW())</f>
        <v>111</v>
      </c>
      <c r="F111" s="5" t="str">
        <f t="shared" si="15"/>
        <v>フェンタニル3日用テープ12.6mg「テイコク」</v>
      </c>
      <c r="G111" s="4" t="s">
        <v>490</v>
      </c>
      <c r="H111" s="4" t="s">
        <v>491</v>
      </c>
      <c r="I111" s="5" t="s">
        <v>146</v>
      </c>
      <c r="J111" s="5" t="str">
        <f t="shared" si="16"/>
        <v/>
      </c>
      <c r="K111" s="5" t="s">
        <v>146</v>
      </c>
      <c r="L111" s="5" t="str">
        <f t="shared" si="17"/>
        <v>2.6mg1枚</v>
      </c>
      <c r="M111" s="5" t="str">
        <f t="shared" si="18"/>
        <v>枚</v>
      </c>
      <c r="N111" s="5" t="str">
        <f t="shared" si="19"/>
        <v/>
      </c>
      <c r="O111" s="5" t="s">
        <v>178</v>
      </c>
      <c r="P111" s="5" t="s">
        <v>146</v>
      </c>
      <c r="Q111" s="5" t="s">
        <v>178</v>
      </c>
      <c r="R111" s="4" t="s">
        <v>229</v>
      </c>
      <c r="S111" s="4">
        <v>5065</v>
      </c>
      <c r="T111" s="4">
        <v>5065</v>
      </c>
      <c r="U111" s="4" t="s">
        <v>149</v>
      </c>
      <c r="V111" s="4"/>
      <c r="W111" s="4"/>
      <c r="X111" s="4"/>
      <c r="Y111" s="4" t="s">
        <v>203</v>
      </c>
      <c r="Z111" s="8">
        <v>40050</v>
      </c>
      <c r="AA111" s="8"/>
      <c r="AB111" s="4"/>
      <c r="AC111" s="4" t="s">
        <v>151</v>
      </c>
      <c r="AD111" s="4"/>
      <c r="AE111" s="4"/>
      <c r="AF111" s="4" t="s">
        <v>166</v>
      </c>
      <c r="AG111" s="4"/>
      <c r="AH111" s="4"/>
      <c r="AI111" s="4"/>
      <c r="AJ111" s="4" t="s">
        <v>589</v>
      </c>
      <c r="AK111" s="4" t="s">
        <v>160</v>
      </c>
      <c r="AL111" s="4" t="s">
        <v>483</v>
      </c>
      <c r="AM111" s="4" t="s">
        <v>419</v>
      </c>
      <c r="AN111" s="4"/>
      <c r="AO111" s="4"/>
    </row>
    <row r="112" spans="1:41" ht="18">
      <c r="A112" s="6"/>
      <c r="B112" s="4" t="s">
        <v>591</v>
      </c>
      <c r="C112" s="4" t="s">
        <v>248</v>
      </c>
      <c r="D112" s="4" t="s">
        <v>592</v>
      </c>
      <c r="E112" s="5">
        <f>IF(ISERROR(FIND(【管】入力シート➁!$B$3,D112)),"",ROW())</f>
        <v>112</v>
      </c>
      <c r="F112" s="5" t="str">
        <f t="shared" si="15"/>
        <v>フェンタニル3日用テープ12.6mg「トーワ」</v>
      </c>
      <c r="G112" s="4" t="s">
        <v>490</v>
      </c>
      <c r="H112" s="4" t="s">
        <v>491</v>
      </c>
      <c r="I112" s="5" t="s">
        <v>146</v>
      </c>
      <c r="J112" s="5" t="str">
        <f t="shared" si="16"/>
        <v/>
      </c>
      <c r="K112" s="5" t="s">
        <v>146</v>
      </c>
      <c r="L112" s="5" t="str">
        <f t="shared" si="17"/>
        <v>2.6mg1枚</v>
      </c>
      <c r="M112" s="5" t="str">
        <f t="shared" si="18"/>
        <v>枚</v>
      </c>
      <c r="N112" s="5" t="str">
        <f t="shared" si="19"/>
        <v/>
      </c>
      <c r="O112" s="5" t="s">
        <v>178</v>
      </c>
      <c r="P112" s="5" t="s">
        <v>146</v>
      </c>
      <c r="Q112" s="5" t="s">
        <v>178</v>
      </c>
      <c r="R112" s="4" t="s">
        <v>148</v>
      </c>
      <c r="S112" s="4">
        <v>5065</v>
      </c>
      <c r="T112" s="4">
        <v>5065</v>
      </c>
      <c r="U112" s="4" t="s">
        <v>149</v>
      </c>
      <c r="V112" s="4"/>
      <c r="W112" s="4"/>
      <c r="X112" s="4"/>
      <c r="Y112" s="4" t="s">
        <v>203</v>
      </c>
      <c r="Z112" s="8">
        <v>40109</v>
      </c>
      <c r="AA112" s="8"/>
      <c r="AB112" s="4"/>
      <c r="AC112" s="4" t="s">
        <v>151</v>
      </c>
      <c r="AD112" s="4"/>
      <c r="AE112" s="4"/>
      <c r="AF112" s="4" t="s">
        <v>166</v>
      </c>
      <c r="AG112" s="4"/>
      <c r="AH112" s="4"/>
      <c r="AI112" s="4"/>
      <c r="AJ112" s="4" t="s">
        <v>591</v>
      </c>
      <c r="AK112" s="4" t="s">
        <v>160</v>
      </c>
      <c r="AL112" s="4" t="s">
        <v>483</v>
      </c>
      <c r="AM112" s="4" t="s">
        <v>419</v>
      </c>
      <c r="AN112" s="4"/>
      <c r="AO112" s="4"/>
    </row>
    <row r="113" spans="1:41" ht="18">
      <c r="A113" s="6"/>
      <c r="B113" s="4" t="s">
        <v>593</v>
      </c>
      <c r="C113" s="4" t="s">
        <v>248</v>
      </c>
      <c r="D113" s="4" t="s">
        <v>594</v>
      </c>
      <c r="E113" s="5">
        <f>IF(ISERROR(FIND(【管】入力シート➁!$B$3,D113)),"",ROW())</f>
        <v>113</v>
      </c>
      <c r="F113" s="5" t="str">
        <f t="shared" si="15"/>
        <v>フェンタニル3日用テープ12.6mg「明治」</v>
      </c>
      <c r="G113" s="4" t="s">
        <v>490</v>
      </c>
      <c r="H113" s="4" t="s">
        <v>491</v>
      </c>
      <c r="I113" s="5" t="s">
        <v>146</v>
      </c>
      <c r="J113" s="5" t="str">
        <f t="shared" si="16"/>
        <v/>
      </c>
      <c r="K113" s="5" t="s">
        <v>146</v>
      </c>
      <c r="L113" s="5" t="str">
        <f t="shared" si="17"/>
        <v>2.6mg1枚</v>
      </c>
      <c r="M113" s="5" t="str">
        <f t="shared" si="18"/>
        <v>枚</v>
      </c>
      <c r="N113" s="5" t="str">
        <f t="shared" si="19"/>
        <v/>
      </c>
      <c r="O113" s="5" t="s">
        <v>178</v>
      </c>
      <c r="P113" s="5" t="s">
        <v>146</v>
      </c>
      <c r="Q113" s="5" t="s">
        <v>178</v>
      </c>
      <c r="R113" s="4" t="s">
        <v>520</v>
      </c>
      <c r="S113" s="4">
        <v>5065</v>
      </c>
      <c r="T113" s="4">
        <v>5065</v>
      </c>
      <c r="U113" s="4" t="s">
        <v>149</v>
      </c>
      <c r="V113" s="4"/>
      <c r="W113" s="4"/>
      <c r="X113" s="4"/>
      <c r="Y113" s="4" t="s">
        <v>203</v>
      </c>
      <c r="Z113" s="8">
        <v>44464</v>
      </c>
      <c r="AA113" s="8"/>
      <c r="AB113" s="4"/>
      <c r="AC113" s="4" t="s">
        <v>151</v>
      </c>
      <c r="AD113" s="4"/>
      <c r="AE113" s="4"/>
      <c r="AF113" s="4" t="s">
        <v>166</v>
      </c>
      <c r="AG113" s="4"/>
      <c r="AH113" s="4"/>
      <c r="AI113" s="4"/>
      <c r="AJ113" s="4" t="s">
        <v>593</v>
      </c>
      <c r="AK113" s="4" t="s">
        <v>160</v>
      </c>
      <c r="AL113" s="4" t="s">
        <v>483</v>
      </c>
      <c r="AM113" s="4" t="s">
        <v>419</v>
      </c>
      <c r="AN113" s="4"/>
      <c r="AO113" s="4"/>
    </row>
    <row r="114" spans="1:41" ht="18">
      <c r="A114" s="6"/>
      <c r="B114" s="4" t="s">
        <v>595</v>
      </c>
      <c r="C114" s="4" t="s">
        <v>248</v>
      </c>
      <c r="D114" s="4" t="s">
        <v>596</v>
      </c>
      <c r="E114" s="5">
        <f>IF(ISERROR(FIND(【管】入力シート➁!$B$3,D114)),"",ROW())</f>
        <v>114</v>
      </c>
      <c r="F114" s="5" t="str">
        <f t="shared" si="15"/>
        <v>フェンタニル3日用テープ16.8mg「HMT」</v>
      </c>
      <c r="G114" s="4" t="s">
        <v>490</v>
      </c>
      <c r="H114" s="4" t="s">
        <v>494</v>
      </c>
      <c r="I114" s="5" t="s">
        <v>146</v>
      </c>
      <c r="J114" s="5" t="str">
        <f t="shared" si="16"/>
        <v/>
      </c>
      <c r="K114" s="5" t="s">
        <v>146</v>
      </c>
      <c r="L114" s="5" t="str">
        <f t="shared" si="17"/>
        <v>6.8mg1枚</v>
      </c>
      <c r="M114" s="5" t="str">
        <f t="shared" si="18"/>
        <v>枚</v>
      </c>
      <c r="N114" s="5" t="str">
        <f t="shared" si="19"/>
        <v/>
      </c>
      <c r="O114" s="5" t="s">
        <v>178</v>
      </c>
      <c r="P114" s="5" t="s">
        <v>146</v>
      </c>
      <c r="Q114" s="5" t="s">
        <v>178</v>
      </c>
      <c r="R114" s="4" t="s">
        <v>176</v>
      </c>
      <c r="S114" s="4">
        <v>5065</v>
      </c>
      <c r="T114" s="4">
        <v>5065</v>
      </c>
      <c r="U114" s="4" t="s">
        <v>149</v>
      </c>
      <c r="V114" s="4"/>
      <c r="W114" s="4"/>
      <c r="X114" s="4"/>
      <c r="Y114" s="4" t="s">
        <v>203</v>
      </c>
      <c r="Z114" s="8">
        <v>39869</v>
      </c>
      <c r="AA114" s="8"/>
      <c r="AB114" s="4"/>
      <c r="AC114" s="4" t="s">
        <v>151</v>
      </c>
      <c r="AD114" s="4"/>
      <c r="AE114" s="4"/>
      <c r="AF114" s="4" t="s">
        <v>166</v>
      </c>
      <c r="AG114" s="4"/>
      <c r="AH114" s="4"/>
      <c r="AI114" s="4"/>
      <c r="AJ114" s="4" t="s">
        <v>595</v>
      </c>
      <c r="AK114" s="4" t="s">
        <v>160</v>
      </c>
      <c r="AL114" s="4" t="s">
        <v>483</v>
      </c>
      <c r="AM114" s="4" t="s">
        <v>419</v>
      </c>
      <c r="AN114" s="4"/>
      <c r="AO114" s="4"/>
    </row>
    <row r="115" spans="1:41" ht="18">
      <c r="A115" s="6"/>
      <c r="B115" s="4" t="s">
        <v>597</v>
      </c>
      <c r="C115" s="4" t="s">
        <v>248</v>
      </c>
      <c r="D115" s="4" t="s">
        <v>598</v>
      </c>
      <c r="E115" s="5">
        <f>IF(ISERROR(FIND(【管】入力シート➁!$B$3,D115)),"",ROW())</f>
        <v>115</v>
      </c>
      <c r="F115" s="5" t="str">
        <f t="shared" si="15"/>
        <v>フェンタニル3日用テープ16.8mg「テイコク」</v>
      </c>
      <c r="G115" s="4" t="s">
        <v>490</v>
      </c>
      <c r="H115" s="4" t="s">
        <v>494</v>
      </c>
      <c r="I115" s="5" t="s">
        <v>146</v>
      </c>
      <c r="J115" s="5" t="str">
        <f t="shared" si="16"/>
        <v/>
      </c>
      <c r="K115" s="5" t="s">
        <v>146</v>
      </c>
      <c r="L115" s="5" t="str">
        <f t="shared" si="17"/>
        <v>6.8mg1枚</v>
      </c>
      <c r="M115" s="5" t="str">
        <f t="shared" si="18"/>
        <v>枚</v>
      </c>
      <c r="N115" s="5" t="str">
        <f t="shared" si="19"/>
        <v/>
      </c>
      <c r="O115" s="5" t="s">
        <v>178</v>
      </c>
      <c r="P115" s="5" t="s">
        <v>146</v>
      </c>
      <c r="Q115" s="5" t="s">
        <v>178</v>
      </c>
      <c r="R115" s="4" t="s">
        <v>440</v>
      </c>
      <c r="S115" s="4">
        <v>305</v>
      </c>
      <c r="T115" s="4">
        <v>305</v>
      </c>
      <c r="U115" s="4" t="s">
        <v>149</v>
      </c>
      <c r="V115" s="4"/>
      <c r="W115" s="4"/>
      <c r="X115" s="4"/>
      <c r="Y115" s="4" t="s">
        <v>203</v>
      </c>
      <c r="Z115" s="8"/>
      <c r="AA115" s="8"/>
      <c r="AB115" s="4"/>
      <c r="AC115" s="4" t="s">
        <v>151</v>
      </c>
      <c r="AD115" s="4"/>
      <c r="AE115" s="4"/>
      <c r="AF115" s="4"/>
      <c r="AG115" s="4"/>
      <c r="AH115" s="4"/>
      <c r="AI115" s="4"/>
      <c r="AJ115" s="4" t="s">
        <v>599</v>
      </c>
      <c r="AK115" s="4" t="s">
        <v>160</v>
      </c>
      <c r="AL115" s="4" t="s">
        <v>483</v>
      </c>
      <c r="AM115" s="4" t="s">
        <v>419</v>
      </c>
      <c r="AN115" s="4"/>
      <c r="AO115" s="4"/>
    </row>
    <row r="116" spans="1:41" ht="18">
      <c r="A116" s="6"/>
      <c r="B116" s="4" t="s">
        <v>600</v>
      </c>
      <c r="C116" s="4" t="s">
        <v>248</v>
      </c>
      <c r="D116" s="4" t="s">
        <v>601</v>
      </c>
      <c r="E116" s="5">
        <f>IF(ISERROR(FIND(【管】入力シート➁!$B$3,D116)),"",ROW())</f>
        <v>116</v>
      </c>
      <c r="F116" s="5" t="str">
        <f t="shared" si="15"/>
        <v>フェンタニル3日用テープ16.8mg「トーワ」</v>
      </c>
      <c r="G116" s="4" t="s">
        <v>490</v>
      </c>
      <c r="H116" s="4" t="s">
        <v>494</v>
      </c>
      <c r="I116" s="5" t="s">
        <v>146</v>
      </c>
      <c r="J116" s="5" t="str">
        <f t="shared" si="16"/>
        <v/>
      </c>
      <c r="K116" s="5" t="s">
        <v>146</v>
      </c>
      <c r="L116" s="5" t="str">
        <f t="shared" si="17"/>
        <v>6.8mg1枚</v>
      </c>
      <c r="M116" s="5" t="str">
        <f t="shared" si="18"/>
        <v>枚</v>
      </c>
      <c r="N116" s="5" t="str">
        <f t="shared" si="19"/>
        <v/>
      </c>
      <c r="O116" s="5" t="s">
        <v>178</v>
      </c>
      <c r="P116" s="5" t="s">
        <v>146</v>
      </c>
      <c r="Q116" s="5" t="s">
        <v>178</v>
      </c>
      <c r="R116" s="4" t="s">
        <v>440</v>
      </c>
      <c r="S116" s="4">
        <v>1313</v>
      </c>
      <c r="T116" s="4">
        <v>1371</v>
      </c>
      <c r="U116" s="4" t="s">
        <v>149</v>
      </c>
      <c r="V116" s="4"/>
      <c r="W116" s="4"/>
      <c r="X116" s="4"/>
      <c r="Y116" s="4" t="s">
        <v>203</v>
      </c>
      <c r="Z116" s="8"/>
      <c r="AA116" s="8"/>
      <c r="AB116" s="4"/>
      <c r="AC116" s="4" t="s">
        <v>151</v>
      </c>
      <c r="AD116" s="4"/>
      <c r="AE116" s="4"/>
      <c r="AF116" s="4"/>
      <c r="AG116" s="4"/>
      <c r="AH116" s="4"/>
      <c r="AI116" s="4"/>
      <c r="AJ116" s="4" t="s">
        <v>602</v>
      </c>
      <c r="AK116" s="4" t="s">
        <v>160</v>
      </c>
      <c r="AL116" s="4" t="s">
        <v>483</v>
      </c>
      <c r="AM116" s="4" t="s">
        <v>419</v>
      </c>
      <c r="AN116" s="4"/>
      <c r="AO116" s="4"/>
    </row>
    <row r="117" spans="1:41" ht="18">
      <c r="A117" s="6"/>
      <c r="B117" s="4" t="s">
        <v>603</v>
      </c>
      <c r="C117" s="4" t="s">
        <v>248</v>
      </c>
      <c r="D117" s="4" t="s">
        <v>604</v>
      </c>
      <c r="E117" s="5">
        <f>IF(ISERROR(FIND(【管】入力シート➁!$B$3,D117)),"",ROW())</f>
        <v>117</v>
      </c>
      <c r="F117" s="5" t="str">
        <f t="shared" si="15"/>
        <v>フェンタニル3日用テープ16.8mg「明治」</v>
      </c>
      <c r="G117" s="4" t="s">
        <v>490</v>
      </c>
      <c r="H117" s="4" t="s">
        <v>494</v>
      </c>
      <c r="I117" s="5" t="s">
        <v>146</v>
      </c>
      <c r="J117" s="5" t="str">
        <f t="shared" si="16"/>
        <v/>
      </c>
      <c r="K117" s="5" t="s">
        <v>146</v>
      </c>
      <c r="L117" s="5" t="str">
        <f t="shared" si="17"/>
        <v>6.8mg1枚</v>
      </c>
      <c r="M117" s="5" t="str">
        <f t="shared" si="18"/>
        <v>枚</v>
      </c>
      <c r="N117" s="5" t="str">
        <f t="shared" si="19"/>
        <v/>
      </c>
      <c r="O117" s="5" t="s">
        <v>178</v>
      </c>
      <c r="P117" s="5" t="s">
        <v>146</v>
      </c>
      <c r="Q117" s="5" t="s">
        <v>178</v>
      </c>
      <c r="R117" s="4" t="s">
        <v>440</v>
      </c>
      <c r="S117" s="4">
        <v>4717</v>
      </c>
      <c r="T117" s="4">
        <v>5065</v>
      </c>
      <c r="U117" s="4" t="s">
        <v>149</v>
      </c>
      <c r="V117" s="4"/>
      <c r="W117" s="4"/>
      <c r="X117" s="4"/>
      <c r="Y117" s="4" t="s">
        <v>203</v>
      </c>
      <c r="Z117" s="8"/>
      <c r="AA117" s="8"/>
      <c r="AB117" s="4"/>
      <c r="AC117" s="4" t="s">
        <v>151</v>
      </c>
      <c r="AD117" s="4"/>
      <c r="AE117" s="4"/>
      <c r="AF117" s="4"/>
      <c r="AG117" s="4"/>
      <c r="AH117" s="4"/>
      <c r="AI117" s="4"/>
      <c r="AJ117" s="4" t="s">
        <v>605</v>
      </c>
      <c r="AK117" s="4" t="s">
        <v>160</v>
      </c>
      <c r="AL117" s="4" t="s">
        <v>483</v>
      </c>
      <c r="AM117" s="4" t="s">
        <v>419</v>
      </c>
      <c r="AN117" s="4"/>
      <c r="AO117" s="4"/>
    </row>
    <row r="118" spans="1:41" ht="18">
      <c r="A118" s="6"/>
      <c r="B118" s="4" t="s">
        <v>606</v>
      </c>
      <c r="C118" s="4" t="s">
        <v>248</v>
      </c>
      <c r="D118" s="4" t="s">
        <v>607</v>
      </c>
      <c r="E118" s="5">
        <f>IF(ISERROR(FIND(【管】入力シート➁!$B$3,D118)),"",ROW())</f>
        <v>118</v>
      </c>
      <c r="F118" s="5" t="str">
        <f t="shared" si="15"/>
        <v>フェンタニル3日用テープ2.1mg「HMT」</v>
      </c>
      <c r="G118" s="4" t="s">
        <v>490</v>
      </c>
      <c r="H118" s="4" t="s">
        <v>497</v>
      </c>
      <c r="I118" s="5" t="s">
        <v>146</v>
      </c>
      <c r="J118" s="5" t="str">
        <f t="shared" si="16"/>
        <v/>
      </c>
      <c r="K118" s="5" t="s">
        <v>146</v>
      </c>
      <c r="L118" s="5" t="str">
        <f t="shared" si="17"/>
        <v>mg1枚</v>
      </c>
      <c r="M118" s="5" t="str">
        <f t="shared" si="18"/>
        <v>枚</v>
      </c>
      <c r="N118" s="5" t="str">
        <f t="shared" si="19"/>
        <v/>
      </c>
      <c r="O118" s="5" t="s">
        <v>178</v>
      </c>
      <c r="P118" s="5" t="s">
        <v>146</v>
      </c>
      <c r="Q118" s="5" t="s">
        <v>178</v>
      </c>
      <c r="R118" s="4" t="s">
        <v>608</v>
      </c>
      <c r="S118" s="4">
        <v>1825</v>
      </c>
      <c r="T118" s="4">
        <v>1907</v>
      </c>
      <c r="U118" s="4" t="s">
        <v>201</v>
      </c>
      <c r="V118" s="4"/>
      <c r="W118" s="4" t="s">
        <v>230</v>
      </c>
      <c r="X118" s="4"/>
      <c r="Y118" s="4"/>
      <c r="Z118" s="8">
        <v>39052</v>
      </c>
      <c r="AA118" s="8"/>
      <c r="AB118" s="4" t="s">
        <v>231</v>
      </c>
      <c r="AC118" s="4" t="s">
        <v>151</v>
      </c>
      <c r="AD118" s="4"/>
      <c r="AE118" s="4"/>
      <c r="AF118" s="4"/>
      <c r="AG118" s="4"/>
      <c r="AH118" s="4"/>
      <c r="AI118" s="4"/>
      <c r="AJ118" s="4" t="s">
        <v>606</v>
      </c>
      <c r="AK118" s="4" t="s">
        <v>357</v>
      </c>
      <c r="AL118" s="4" t="s">
        <v>522</v>
      </c>
      <c r="AM118" s="4" t="s">
        <v>609</v>
      </c>
      <c r="AN118" s="4"/>
      <c r="AO118" s="4"/>
    </row>
    <row r="119" spans="1:41" ht="18">
      <c r="A119" s="6"/>
      <c r="B119" s="4" t="s">
        <v>610</v>
      </c>
      <c r="C119" s="4" t="s">
        <v>248</v>
      </c>
      <c r="D119" s="4" t="s">
        <v>611</v>
      </c>
      <c r="E119" s="5">
        <f>IF(ISERROR(FIND(【管】入力シート➁!$B$3,D119)),"",ROW())</f>
        <v>119</v>
      </c>
      <c r="F119" s="5" t="str">
        <f t="shared" si="15"/>
        <v>フェンタニル3日用テープ2.1mg「テイコク」</v>
      </c>
      <c r="G119" s="4" t="s">
        <v>490</v>
      </c>
      <c r="H119" s="4" t="s">
        <v>497</v>
      </c>
      <c r="I119" s="5" t="s">
        <v>146</v>
      </c>
      <c r="J119" s="5" t="str">
        <f t="shared" si="16"/>
        <v/>
      </c>
      <c r="K119" s="5" t="s">
        <v>146</v>
      </c>
      <c r="L119" s="5" t="str">
        <f t="shared" si="17"/>
        <v>mg1枚</v>
      </c>
      <c r="M119" s="5" t="str">
        <f t="shared" si="18"/>
        <v>枚</v>
      </c>
      <c r="N119" s="5" t="str">
        <f t="shared" si="19"/>
        <v/>
      </c>
      <c r="O119" s="5" t="s">
        <v>178</v>
      </c>
      <c r="P119" s="5" t="s">
        <v>146</v>
      </c>
      <c r="Q119" s="5" t="s">
        <v>178</v>
      </c>
      <c r="R119" s="4" t="s">
        <v>612</v>
      </c>
      <c r="S119" s="4">
        <v>968</v>
      </c>
      <c r="T119" s="4">
        <v>1003</v>
      </c>
      <c r="U119" s="4" t="s">
        <v>201</v>
      </c>
      <c r="V119" s="4"/>
      <c r="W119" s="4" t="s">
        <v>202</v>
      </c>
      <c r="X119" s="4"/>
      <c r="Y119" s="4"/>
      <c r="Z119" s="8">
        <v>42713</v>
      </c>
      <c r="AA119" s="8"/>
      <c r="AB119" s="4" t="s">
        <v>204</v>
      </c>
      <c r="AC119" s="4" t="s">
        <v>151</v>
      </c>
      <c r="AD119" s="4"/>
      <c r="AE119" s="4"/>
      <c r="AF119" s="4"/>
      <c r="AG119" s="4"/>
      <c r="AH119" s="4"/>
      <c r="AI119" s="4"/>
      <c r="AJ119" s="4" t="s">
        <v>610</v>
      </c>
      <c r="AK119" s="4" t="s">
        <v>357</v>
      </c>
      <c r="AL119" s="4" t="s">
        <v>522</v>
      </c>
      <c r="AM119" s="4" t="s">
        <v>609</v>
      </c>
      <c r="AN119" s="4"/>
      <c r="AO119" s="4"/>
    </row>
    <row r="120" spans="1:41" ht="18">
      <c r="A120" s="6"/>
      <c r="B120" s="4" t="s">
        <v>613</v>
      </c>
      <c r="C120" s="4" t="s">
        <v>248</v>
      </c>
      <c r="D120" s="4" t="s">
        <v>614</v>
      </c>
      <c r="E120" s="5">
        <f>IF(ISERROR(FIND(【管】入力シート➁!$B$3,D120)),"",ROW())</f>
        <v>120</v>
      </c>
      <c r="F120" s="5" t="str">
        <f t="shared" si="15"/>
        <v>フェンタニル3日用テープ2.1mg「トーワ」</v>
      </c>
      <c r="G120" s="4" t="s">
        <v>490</v>
      </c>
      <c r="H120" s="4" t="s">
        <v>497</v>
      </c>
      <c r="I120" s="5" t="s">
        <v>146</v>
      </c>
      <c r="J120" s="5" t="str">
        <f t="shared" si="16"/>
        <v/>
      </c>
      <c r="K120" s="5" t="s">
        <v>146</v>
      </c>
      <c r="L120" s="5" t="str">
        <f t="shared" si="17"/>
        <v>mg1枚</v>
      </c>
      <c r="M120" s="5" t="str">
        <f t="shared" si="18"/>
        <v>枚</v>
      </c>
      <c r="N120" s="5" t="str">
        <f t="shared" si="19"/>
        <v/>
      </c>
      <c r="O120" s="5" t="s">
        <v>178</v>
      </c>
      <c r="P120" s="5" t="s">
        <v>146</v>
      </c>
      <c r="Q120" s="5" t="s">
        <v>178</v>
      </c>
      <c r="R120" s="4" t="s">
        <v>608</v>
      </c>
      <c r="S120" s="4">
        <v>4079</v>
      </c>
      <c r="T120" s="4">
        <v>4311</v>
      </c>
      <c r="U120" s="4" t="s">
        <v>201</v>
      </c>
      <c r="V120" s="4"/>
      <c r="W120" s="4" t="s">
        <v>230</v>
      </c>
      <c r="X120" s="4"/>
      <c r="Y120" s="4"/>
      <c r="Z120" s="8">
        <v>39052</v>
      </c>
      <c r="AA120" s="8"/>
      <c r="AB120" s="4" t="s">
        <v>231</v>
      </c>
      <c r="AC120" s="4" t="s">
        <v>151</v>
      </c>
      <c r="AD120" s="4"/>
      <c r="AE120" s="4"/>
      <c r="AF120" s="4"/>
      <c r="AG120" s="4"/>
      <c r="AH120" s="4"/>
      <c r="AI120" s="4"/>
      <c r="AJ120" s="4" t="s">
        <v>613</v>
      </c>
      <c r="AK120" s="4" t="s">
        <v>357</v>
      </c>
      <c r="AL120" s="4" t="s">
        <v>522</v>
      </c>
      <c r="AM120" s="4" t="s">
        <v>609</v>
      </c>
      <c r="AN120" s="4"/>
      <c r="AO120" s="4"/>
    </row>
    <row r="121" spans="1:41" ht="18">
      <c r="A121" s="6"/>
      <c r="B121" s="4" t="s">
        <v>615</v>
      </c>
      <c r="C121" s="4" t="s">
        <v>248</v>
      </c>
      <c r="D121" s="4" t="s">
        <v>616</v>
      </c>
      <c r="E121" s="5">
        <f>IF(ISERROR(FIND(【管】入力シート➁!$B$3,D121)),"",ROW())</f>
        <v>121</v>
      </c>
      <c r="F121" s="5" t="str">
        <f t="shared" si="15"/>
        <v>フェンタニル3日用テープ2.1mg「明治」</v>
      </c>
      <c r="G121" s="4" t="s">
        <v>490</v>
      </c>
      <c r="H121" s="4" t="s">
        <v>497</v>
      </c>
      <c r="I121" s="5" t="s">
        <v>146</v>
      </c>
      <c r="J121" s="5" t="str">
        <f t="shared" si="16"/>
        <v/>
      </c>
      <c r="K121" s="5" t="s">
        <v>146</v>
      </c>
      <c r="L121" s="5" t="str">
        <f t="shared" si="17"/>
        <v>mg1枚</v>
      </c>
      <c r="M121" s="5" t="str">
        <f t="shared" si="18"/>
        <v>枚</v>
      </c>
      <c r="N121" s="5" t="str">
        <f t="shared" si="19"/>
        <v/>
      </c>
      <c r="O121" s="5" t="s">
        <v>178</v>
      </c>
      <c r="P121" s="5" t="s">
        <v>146</v>
      </c>
      <c r="Q121" s="5" t="s">
        <v>178</v>
      </c>
      <c r="R121" s="4" t="s">
        <v>612</v>
      </c>
      <c r="S121" s="4">
        <v>2217</v>
      </c>
      <c r="T121" s="4">
        <v>2301</v>
      </c>
      <c r="U121" s="4" t="s">
        <v>201</v>
      </c>
      <c r="V121" s="4"/>
      <c r="W121" s="4" t="s">
        <v>202</v>
      </c>
      <c r="X121" s="4"/>
      <c r="Y121" s="4"/>
      <c r="Z121" s="8">
        <v>42713</v>
      </c>
      <c r="AA121" s="8"/>
      <c r="AB121" s="4" t="s">
        <v>204</v>
      </c>
      <c r="AC121" s="4" t="s">
        <v>151</v>
      </c>
      <c r="AD121" s="4"/>
      <c r="AE121" s="4"/>
      <c r="AF121" s="4"/>
      <c r="AG121" s="4"/>
      <c r="AH121" s="4"/>
      <c r="AI121" s="4"/>
      <c r="AJ121" s="4" t="s">
        <v>615</v>
      </c>
      <c r="AK121" s="4" t="s">
        <v>357</v>
      </c>
      <c r="AL121" s="4" t="s">
        <v>522</v>
      </c>
      <c r="AM121" s="4" t="s">
        <v>609</v>
      </c>
      <c r="AN121" s="4"/>
      <c r="AO121" s="4"/>
    </row>
    <row r="122" spans="1:41" ht="18">
      <c r="A122" s="6"/>
      <c r="B122" s="4" t="s">
        <v>617</v>
      </c>
      <c r="C122" s="4" t="s">
        <v>248</v>
      </c>
      <c r="D122" s="4" t="s">
        <v>618</v>
      </c>
      <c r="E122" s="5">
        <f>IF(ISERROR(FIND(【管】入力シート➁!$B$3,D122)),"",ROW())</f>
        <v>122</v>
      </c>
      <c r="F122" s="5" t="str">
        <f t="shared" si="15"/>
        <v>フェンタニル3日用テープ4.2mg「HMT」</v>
      </c>
      <c r="G122" s="4" t="s">
        <v>490</v>
      </c>
      <c r="H122" s="4" t="s">
        <v>500</v>
      </c>
      <c r="I122" s="5" t="s">
        <v>146</v>
      </c>
      <c r="J122" s="5" t="str">
        <f t="shared" si="16"/>
        <v/>
      </c>
      <c r="K122" s="5" t="s">
        <v>146</v>
      </c>
      <c r="L122" s="5" t="str">
        <f t="shared" si="17"/>
        <v>枚</v>
      </c>
      <c r="M122" s="5" t="str">
        <f t="shared" si="18"/>
        <v/>
      </c>
      <c r="N122" s="5" t="str">
        <f t="shared" si="19"/>
        <v/>
      </c>
      <c r="O122" s="5" t="s">
        <v>178</v>
      </c>
      <c r="P122" s="5" t="s">
        <v>146</v>
      </c>
      <c r="Q122" s="5" t="s">
        <v>178</v>
      </c>
      <c r="R122" s="4" t="s">
        <v>619</v>
      </c>
      <c r="S122" s="7">
        <v>130.9</v>
      </c>
      <c r="T122" s="7">
        <v>130.9</v>
      </c>
      <c r="U122" s="4" t="s">
        <v>201</v>
      </c>
      <c r="V122" s="4"/>
      <c r="W122" s="4" t="s">
        <v>202</v>
      </c>
      <c r="X122" s="4"/>
      <c r="Y122" s="4" t="s">
        <v>203</v>
      </c>
      <c r="Z122" s="8">
        <v>44365</v>
      </c>
      <c r="AA122" s="8"/>
      <c r="AB122" s="4" t="s">
        <v>204</v>
      </c>
      <c r="AC122" s="4" t="s">
        <v>205</v>
      </c>
      <c r="AD122" s="4" t="s">
        <v>620</v>
      </c>
      <c r="AE122" s="4" t="s">
        <v>226</v>
      </c>
      <c r="AF122" s="4"/>
      <c r="AG122" s="4"/>
      <c r="AH122" s="4"/>
      <c r="AI122" s="4"/>
      <c r="AJ122" s="4" t="s">
        <v>617</v>
      </c>
      <c r="AK122" s="4" t="s">
        <v>357</v>
      </c>
      <c r="AL122" s="4" t="s">
        <v>621</v>
      </c>
      <c r="AM122" s="4" t="s">
        <v>387</v>
      </c>
      <c r="AN122" s="4"/>
      <c r="AO122" s="4"/>
    </row>
    <row r="123" spans="1:41" ht="18">
      <c r="A123" s="6"/>
      <c r="B123" s="4" t="s">
        <v>622</v>
      </c>
      <c r="C123" s="4" t="s">
        <v>248</v>
      </c>
      <c r="D123" s="4" t="s">
        <v>623</v>
      </c>
      <c r="E123" s="5">
        <f>IF(ISERROR(FIND(【管】入力シート➁!$B$3,D123)),"",ROW())</f>
        <v>123</v>
      </c>
      <c r="F123" s="5" t="str">
        <f t="shared" si="15"/>
        <v>フェンタニル3日用テープ4.2mg「テイコク」</v>
      </c>
      <c r="G123" s="4" t="s">
        <v>490</v>
      </c>
      <c r="H123" s="4" t="s">
        <v>500</v>
      </c>
      <c r="I123" s="5" t="s">
        <v>146</v>
      </c>
      <c r="J123" s="5" t="str">
        <f t="shared" si="16"/>
        <v/>
      </c>
      <c r="K123" s="5" t="s">
        <v>146</v>
      </c>
      <c r="L123" s="5" t="str">
        <f t="shared" si="17"/>
        <v>枚</v>
      </c>
      <c r="M123" s="5" t="str">
        <f t="shared" si="18"/>
        <v/>
      </c>
      <c r="N123" s="5" t="str">
        <f t="shared" si="19"/>
        <v/>
      </c>
      <c r="O123" s="5" t="s">
        <v>178</v>
      </c>
      <c r="P123" s="5" t="s">
        <v>146</v>
      </c>
      <c r="Q123" s="5" t="s">
        <v>178</v>
      </c>
      <c r="R123" s="4" t="s">
        <v>624</v>
      </c>
      <c r="S123" s="7">
        <v>278.5</v>
      </c>
      <c r="T123" s="7">
        <v>285.39999999999998</v>
      </c>
      <c r="U123" s="4" t="s">
        <v>201</v>
      </c>
      <c r="V123" s="4"/>
      <c r="W123" s="4" t="s">
        <v>230</v>
      </c>
      <c r="X123" s="4"/>
      <c r="Y123" s="4" t="s">
        <v>203</v>
      </c>
      <c r="Z123" s="8">
        <v>43432</v>
      </c>
      <c r="AA123" s="8"/>
      <c r="AB123" s="4" t="s">
        <v>231</v>
      </c>
      <c r="AC123" s="4" t="s">
        <v>205</v>
      </c>
      <c r="AD123" s="4" t="s">
        <v>620</v>
      </c>
      <c r="AE123" s="4" t="s">
        <v>226</v>
      </c>
      <c r="AF123" s="4"/>
      <c r="AG123" s="4"/>
      <c r="AH123" s="4"/>
      <c r="AI123" s="4"/>
      <c r="AJ123" s="4" t="s">
        <v>622</v>
      </c>
      <c r="AK123" s="4" t="s">
        <v>357</v>
      </c>
      <c r="AL123" s="4" t="s">
        <v>621</v>
      </c>
      <c r="AM123" s="4" t="s">
        <v>387</v>
      </c>
      <c r="AN123" s="4"/>
      <c r="AO123" s="4"/>
    </row>
    <row r="124" spans="1:41" ht="18">
      <c r="A124" s="6"/>
      <c r="B124" s="4" t="s">
        <v>625</v>
      </c>
      <c r="C124" s="4" t="s">
        <v>248</v>
      </c>
      <c r="D124" s="4" t="s">
        <v>626</v>
      </c>
      <c r="E124" s="5">
        <f>IF(ISERROR(FIND(【管】入力シート➁!$B$3,D124)),"",ROW())</f>
        <v>124</v>
      </c>
      <c r="F124" s="5" t="str">
        <f t="shared" si="15"/>
        <v>フェンタニル3日用テープ4.2mg「トーワ」</v>
      </c>
      <c r="G124" s="4" t="s">
        <v>490</v>
      </c>
      <c r="H124" s="4" t="s">
        <v>500</v>
      </c>
      <c r="I124" s="5" t="s">
        <v>146</v>
      </c>
      <c r="J124" s="5" t="str">
        <f t="shared" si="16"/>
        <v/>
      </c>
      <c r="K124" s="5" t="s">
        <v>146</v>
      </c>
      <c r="L124" s="5" t="str">
        <f t="shared" si="17"/>
        <v>枚</v>
      </c>
      <c r="M124" s="5" t="str">
        <f t="shared" si="18"/>
        <v/>
      </c>
      <c r="N124" s="5" t="str">
        <f t="shared" si="19"/>
        <v/>
      </c>
      <c r="O124" s="5" t="s">
        <v>178</v>
      </c>
      <c r="P124" s="5" t="s">
        <v>146</v>
      </c>
      <c r="Q124" s="5" t="s">
        <v>178</v>
      </c>
      <c r="R124" s="4" t="s">
        <v>619</v>
      </c>
      <c r="S124" s="7">
        <v>253.1</v>
      </c>
      <c r="T124" s="7">
        <v>253.1</v>
      </c>
      <c r="U124" s="4" t="s">
        <v>201</v>
      </c>
      <c r="V124" s="4"/>
      <c r="W124" s="4" t="s">
        <v>202</v>
      </c>
      <c r="X124" s="4"/>
      <c r="Y124" s="4" t="s">
        <v>203</v>
      </c>
      <c r="Z124" s="8">
        <v>43812</v>
      </c>
      <c r="AA124" s="8"/>
      <c r="AB124" s="4" t="s">
        <v>204</v>
      </c>
      <c r="AC124" s="4" t="s">
        <v>205</v>
      </c>
      <c r="AD124" s="4" t="s">
        <v>627</v>
      </c>
      <c r="AE124" s="4" t="s">
        <v>226</v>
      </c>
      <c r="AF124" s="4"/>
      <c r="AG124" s="4"/>
      <c r="AH124" s="4"/>
      <c r="AI124" s="4"/>
      <c r="AJ124" s="4" t="s">
        <v>625</v>
      </c>
      <c r="AK124" s="4" t="s">
        <v>357</v>
      </c>
      <c r="AL124" s="4" t="s">
        <v>621</v>
      </c>
      <c r="AM124" s="4" t="s">
        <v>387</v>
      </c>
      <c r="AN124" s="4"/>
      <c r="AO124" s="4"/>
    </row>
    <row r="125" spans="1:41" ht="18">
      <c r="A125" s="6"/>
      <c r="B125" s="4" t="s">
        <v>628</v>
      </c>
      <c r="C125" s="4" t="s">
        <v>248</v>
      </c>
      <c r="D125" s="4" t="s">
        <v>629</v>
      </c>
      <c r="E125" s="5">
        <f>IF(ISERROR(FIND(【管】入力シート➁!$B$3,D125)),"",ROW())</f>
        <v>125</v>
      </c>
      <c r="F125" s="5" t="str">
        <f t="shared" si="15"/>
        <v>フェンタニル3日用テープ4.2mg「明治」</v>
      </c>
      <c r="G125" s="4" t="s">
        <v>490</v>
      </c>
      <c r="H125" s="4" t="s">
        <v>500</v>
      </c>
      <c r="I125" s="5" t="s">
        <v>146</v>
      </c>
      <c r="J125" s="5" t="str">
        <f t="shared" si="16"/>
        <v/>
      </c>
      <c r="K125" s="5" t="s">
        <v>146</v>
      </c>
      <c r="L125" s="5" t="str">
        <f t="shared" si="17"/>
        <v>枚</v>
      </c>
      <c r="M125" s="5" t="str">
        <f t="shared" si="18"/>
        <v/>
      </c>
      <c r="N125" s="5" t="str">
        <f t="shared" si="19"/>
        <v/>
      </c>
      <c r="O125" s="5" t="s">
        <v>178</v>
      </c>
      <c r="P125" s="5" t="s">
        <v>146</v>
      </c>
      <c r="Q125" s="5" t="s">
        <v>178</v>
      </c>
      <c r="R125" s="4" t="s">
        <v>630</v>
      </c>
      <c r="S125" s="7">
        <v>246.1</v>
      </c>
      <c r="T125" s="7">
        <v>253.1</v>
      </c>
      <c r="U125" s="4" t="s">
        <v>201</v>
      </c>
      <c r="V125" s="4"/>
      <c r="W125" s="4" t="s">
        <v>202</v>
      </c>
      <c r="X125" s="4"/>
      <c r="Y125" s="4" t="s">
        <v>203</v>
      </c>
      <c r="Z125" s="8">
        <v>43266</v>
      </c>
      <c r="AA125" s="8"/>
      <c r="AB125" s="4" t="s">
        <v>204</v>
      </c>
      <c r="AC125" s="4" t="s">
        <v>205</v>
      </c>
      <c r="AD125" s="4" t="s">
        <v>627</v>
      </c>
      <c r="AE125" s="4" t="s">
        <v>226</v>
      </c>
      <c r="AF125" s="4"/>
      <c r="AG125" s="4"/>
      <c r="AH125" s="4"/>
      <c r="AI125" s="4"/>
      <c r="AJ125" s="4" t="s">
        <v>628</v>
      </c>
      <c r="AK125" s="4" t="s">
        <v>357</v>
      </c>
      <c r="AL125" s="4" t="s">
        <v>621</v>
      </c>
      <c r="AM125" s="4" t="s">
        <v>387</v>
      </c>
      <c r="AN125" s="4"/>
      <c r="AO125" s="4"/>
    </row>
    <row r="126" spans="1:41" ht="18">
      <c r="A126" s="6"/>
      <c r="B126" s="4" t="s">
        <v>631</v>
      </c>
      <c r="C126" s="4" t="s">
        <v>248</v>
      </c>
      <c r="D126" s="4" t="s">
        <v>632</v>
      </c>
      <c r="E126" s="5">
        <f>IF(ISERROR(FIND(【管】入力シート➁!$B$3,D126)),"",ROW())</f>
        <v>126</v>
      </c>
      <c r="F126" s="5" t="str">
        <f t="shared" si="15"/>
        <v>フェンタニル3日用テープ8.4mg「HMT」</v>
      </c>
      <c r="G126" s="4" t="s">
        <v>490</v>
      </c>
      <c r="H126" s="4" t="s">
        <v>506</v>
      </c>
      <c r="I126" s="5" t="s">
        <v>146</v>
      </c>
      <c r="J126" s="5" t="str">
        <f t="shared" si="16"/>
        <v/>
      </c>
      <c r="K126" s="5" t="s">
        <v>146</v>
      </c>
      <c r="L126" s="5" t="str">
        <f t="shared" si="17"/>
        <v>枚</v>
      </c>
      <c r="M126" s="5" t="str">
        <f t="shared" si="18"/>
        <v/>
      </c>
      <c r="N126" s="5" t="str">
        <f t="shared" si="19"/>
        <v/>
      </c>
      <c r="O126" s="5" t="s">
        <v>178</v>
      </c>
      <c r="P126" s="5" t="s">
        <v>146</v>
      </c>
      <c r="Q126" s="5" t="s">
        <v>178</v>
      </c>
      <c r="R126" s="4" t="s">
        <v>624</v>
      </c>
      <c r="S126" s="7">
        <v>514.79999999999995</v>
      </c>
      <c r="T126" s="7">
        <v>528.9</v>
      </c>
      <c r="U126" s="4" t="s">
        <v>201</v>
      </c>
      <c r="V126" s="4"/>
      <c r="W126" s="4" t="s">
        <v>230</v>
      </c>
      <c r="X126" s="4"/>
      <c r="Y126" s="4" t="s">
        <v>203</v>
      </c>
      <c r="Z126" s="8">
        <v>40340</v>
      </c>
      <c r="AA126" s="8"/>
      <c r="AB126" s="4" t="s">
        <v>231</v>
      </c>
      <c r="AC126" s="4" t="s">
        <v>205</v>
      </c>
      <c r="AD126" s="4" t="s">
        <v>627</v>
      </c>
      <c r="AE126" s="4" t="s">
        <v>226</v>
      </c>
      <c r="AF126" s="4"/>
      <c r="AG126" s="4"/>
      <c r="AH126" s="4"/>
      <c r="AI126" s="4"/>
      <c r="AJ126" s="4" t="s">
        <v>631</v>
      </c>
      <c r="AK126" s="4" t="s">
        <v>357</v>
      </c>
      <c r="AL126" s="4" t="s">
        <v>621</v>
      </c>
      <c r="AM126" s="4" t="s">
        <v>387</v>
      </c>
      <c r="AN126" s="4"/>
      <c r="AO126" s="4"/>
    </row>
    <row r="127" spans="1:41" ht="18">
      <c r="A127" s="6"/>
      <c r="B127" s="4" t="s">
        <v>633</v>
      </c>
      <c r="C127" s="4" t="s">
        <v>248</v>
      </c>
      <c r="D127" s="4" t="s">
        <v>634</v>
      </c>
      <c r="E127" s="5">
        <f>IF(ISERROR(FIND(【管】入力シート➁!$B$3,D127)),"",ROW())</f>
        <v>127</v>
      </c>
      <c r="F127" s="5" t="str">
        <f t="shared" si="15"/>
        <v>フェンタニル3日用テープ8.4mg「テイコク」</v>
      </c>
      <c r="G127" s="4" t="s">
        <v>490</v>
      </c>
      <c r="H127" s="4" t="s">
        <v>506</v>
      </c>
      <c r="I127" s="5" t="s">
        <v>146</v>
      </c>
      <c r="J127" s="5" t="str">
        <f t="shared" si="16"/>
        <v/>
      </c>
      <c r="K127" s="5" t="s">
        <v>146</v>
      </c>
      <c r="L127" s="5" t="str">
        <f t="shared" si="17"/>
        <v>枚</v>
      </c>
      <c r="M127" s="5" t="str">
        <f t="shared" si="18"/>
        <v/>
      </c>
      <c r="N127" s="5" t="str">
        <f t="shared" si="19"/>
        <v/>
      </c>
      <c r="O127" s="5" t="s">
        <v>178</v>
      </c>
      <c r="P127" s="5" t="s">
        <v>146</v>
      </c>
      <c r="Q127" s="5" t="s">
        <v>178</v>
      </c>
      <c r="R127" s="4" t="s">
        <v>619</v>
      </c>
      <c r="S127" s="7">
        <v>459</v>
      </c>
      <c r="T127" s="7">
        <v>473.9</v>
      </c>
      <c r="U127" s="4" t="s">
        <v>201</v>
      </c>
      <c r="V127" s="4"/>
      <c r="W127" s="4" t="s">
        <v>202</v>
      </c>
      <c r="X127" s="4"/>
      <c r="Y127" s="4" t="s">
        <v>203</v>
      </c>
      <c r="Z127" s="8">
        <v>43812</v>
      </c>
      <c r="AA127" s="8"/>
      <c r="AB127" s="4" t="s">
        <v>204</v>
      </c>
      <c r="AC127" s="4" t="s">
        <v>205</v>
      </c>
      <c r="AD127" s="4" t="s">
        <v>635</v>
      </c>
      <c r="AE127" s="4" t="s">
        <v>226</v>
      </c>
      <c r="AF127" s="4"/>
      <c r="AG127" s="4"/>
      <c r="AH127" s="4"/>
      <c r="AI127" s="4"/>
      <c r="AJ127" s="4" t="s">
        <v>633</v>
      </c>
      <c r="AK127" s="4" t="s">
        <v>357</v>
      </c>
      <c r="AL127" s="4" t="s">
        <v>621</v>
      </c>
      <c r="AM127" s="4" t="s">
        <v>387</v>
      </c>
      <c r="AN127" s="4"/>
      <c r="AO127" s="4"/>
    </row>
    <row r="128" spans="1:41" ht="18">
      <c r="A128" s="6"/>
      <c r="B128" s="4" t="s">
        <v>636</v>
      </c>
      <c r="C128" s="4" t="s">
        <v>248</v>
      </c>
      <c r="D128" s="4" t="s">
        <v>637</v>
      </c>
      <c r="E128" s="5">
        <f>IF(ISERROR(FIND(【管】入力シート➁!$B$3,D128)),"",ROW())</f>
        <v>128</v>
      </c>
      <c r="F128" s="5" t="str">
        <f t="shared" si="15"/>
        <v>フェンタニル3日用テープ8.4mg「トーワ」</v>
      </c>
      <c r="G128" s="4" t="s">
        <v>490</v>
      </c>
      <c r="H128" s="4" t="s">
        <v>506</v>
      </c>
      <c r="I128" s="5" t="s">
        <v>146</v>
      </c>
      <c r="J128" s="5" t="str">
        <f t="shared" si="16"/>
        <v/>
      </c>
      <c r="K128" s="5" t="s">
        <v>146</v>
      </c>
      <c r="L128" s="5" t="str">
        <f t="shared" si="17"/>
        <v>枚</v>
      </c>
      <c r="M128" s="5" t="str">
        <f t="shared" si="18"/>
        <v/>
      </c>
      <c r="N128" s="5" t="str">
        <f t="shared" si="19"/>
        <v/>
      </c>
      <c r="O128" s="5" t="s">
        <v>178</v>
      </c>
      <c r="P128" s="5" t="s">
        <v>146</v>
      </c>
      <c r="Q128" s="5" t="s">
        <v>178</v>
      </c>
      <c r="R128" s="4" t="s">
        <v>630</v>
      </c>
      <c r="S128" s="7">
        <v>473.9</v>
      </c>
      <c r="T128" s="7">
        <v>473.9</v>
      </c>
      <c r="U128" s="4" t="s">
        <v>201</v>
      </c>
      <c r="V128" s="4"/>
      <c r="W128" s="4" t="s">
        <v>202</v>
      </c>
      <c r="X128" s="4"/>
      <c r="Y128" s="4" t="s">
        <v>203</v>
      </c>
      <c r="Z128" s="8">
        <v>43266</v>
      </c>
      <c r="AA128" s="8"/>
      <c r="AB128" s="4" t="s">
        <v>204</v>
      </c>
      <c r="AC128" s="4" t="s">
        <v>205</v>
      </c>
      <c r="AD128" s="4" t="s">
        <v>635</v>
      </c>
      <c r="AE128" s="4" t="s">
        <v>226</v>
      </c>
      <c r="AF128" s="4"/>
      <c r="AG128" s="4"/>
      <c r="AH128" s="4"/>
      <c r="AI128" s="4"/>
      <c r="AJ128" s="4" t="s">
        <v>636</v>
      </c>
      <c r="AK128" s="4" t="s">
        <v>357</v>
      </c>
      <c r="AL128" s="4" t="s">
        <v>621</v>
      </c>
      <c r="AM128" s="4" t="s">
        <v>387</v>
      </c>
      <c r="AN128" s="4"/>
      <c r="AO128" s="4"/>
    </row>
    <row r="129" spans="1:41" ht="18">
      <c r="A129" s="6"/>
      <c r="B129" s="4" t="s">
        <v>638</v>
      </c>
      <c r="C129" s="4" t="s">
        <v>248</v>
      </c>
      <c r="D129" s="4" t="s">
        <v>639</v>
      </c>
      <c r="E129" s="5">
        <f>IF(ISERROR(FIND(【管】入力シート➁!$B$3,D129)),"",ROW())</f>
        <v>129</v>
      </c>
      <c r="F129" s="5" t="str">
        <f t="shared" si="15"/>
        <v>フェンタニル3日用テープ8.4mg「明治」</v>
      </c>
      <c r="G129" s="4" t="s">
        <v>490</v>
      </c>
      <c r="H129" s="4" t="s">
        <v>506</v>
      </c>
      <c r="I129" s="5" t="s">
        <v>146</v>
      </c>
      <c r="J129" s="5" t="str">
        <f t="shared" si="16"/>
        <v/>
      </c>
      <c r="K129" s="5" t="s">
        <v>146</v>
      </c>
      <c r="L129" s="5" t="str">
        <f t="shared" si="17"/>
        <v>枚</v>
      </c>
      <c r="M129" s="5" t="str">
        <f t="shared" si="18"/>
        <v/>
      </c>
      <c r="N129" s="5" t="str">
        <f t="shared" si="19"/>
        <v/>
      </c>
      <c r="O129" s="5" t="s">
        <v>178</v>
      </c>
      <c r="P129" s="5" t="s">
        <v>146</v>
      </c>
      <c r="Q129" s="5" t="s">
        <v>178</v>
      </c>
      <c r="R129" s="4" t="s">
        <v>624</v>
      </c>
      <c r="S129" s="7">
        <v>957.2</v>
      </c>
      <c r="T129" s="7">
        <v>983.6</v>
      </c>
      <c r="U129" s="4" t="s">
        <v>201</v>
      </c>
      <c r="V129" s="4"/>
      <c r="W129" s="4" t="s">
        <v>230</v>
      </c>
      <c r="X129" s="4"/>
      <c r="Y129" s="4" t="s">
        <v>203</v>
      </c>
      <c r="Z129" s="8">
        <v>40340</v>
      </c>
      <c r="AA129" s="8"/>
      <c r="AB129" s="4" t="s">
        <v>231</v>
      </c>
      <c r="AC129" s="4" t="s">
        <v>205</v>
      </c>
      <c r="AD129" s="4" t="s">
        <v>635</v>
      </c>
      <c r="AE129" s="4" t="s">
        <v>226</v>
      </c>
      <c r="AF129" s="4"/>
      <c r="AG129" s="4"/>
      <c r="AH129" s="4"/>
      <c r="AI129" s="4"/>
      <c r="AJ129" s="4" t="s">
        <v>638</v>
      </c>
      <c r="AK129" s="4" t="s">
        <v>357</v>
      </c>
      <c r="AL129" s="4" t="s">
        <v>621</v>
      </c>
      <c r="AM129" s="4" t="s">
        <v>387</v>
      </c>
      <c r="AN129" s="4"/>
      <c r="AO129" s="4"/>
    </row>
    <row r="130" spans="1:41" ht="18">
      <c r="A130" s="6"/>
      <c r="B130" s="4" t="s">
        <v>640</v>
      </c>
      <c r="C130" s="4" t="s">
        <v>248</v>
      </c>
      <c r="D130" s="4" t="s">
        <v>641</v>
      </c>
      <c r="E130" s="5">
        <f>IF(ISERROR(FIND(【管】入力シート➁!$B$3,D130)),"",ROW())</f>
        <v>130</v>
      </c>
      <c r="F130" s="5" t="str">
        <f t="shared" ref="F130:F161" si="20">INDEX(D:D,SMALL(E:E,ROW(D129)))</f>
        <v>フェンタニルクエン酸塩1日用テープ0.5mg「テイコク」</v>
      </c>
      <c r="G130" s="4" t="s">
        <v>642</v>
      </c>
      <c r="H130" s="4" t="s">
        <v>643</v>
      </c>
      <c r="I130" s="5" t="s">
        <v>146</v>
      </c>
      <c r="J130" s="5" t="str">
        <f t="shared" ref="J130:J161" si="21">IFERROR(RIGHT(I130,LEN(I130)-FIND("%",I130)),IFERROR((RIGHT(I130,LEN(I130)-FIND("g",I130))),""))</f>
        <v/>
      </c>
      <c r="K130" s="5" t="s">
        <v>146</v>
      </c>
      <c r="L130" s="5" t="str">
        <f t="shared" ref="L130:L161" si="22">RIGHT(H130,LEN(H130)-FIND("1",H130))</f>
        <v>枚</v>
      </c>
      <c r="M130" s="5" t="str">
        <f t="shared" ref="M130:M161" si="23">IFERROR(RIGHT(L130,LEN(L130)-FIND("1",L130)),"")</f>
        <v/>
      </c>
      <c r="N130" s="5" t="str">
        <f t="shared" ref="N130:N161" si="24">IFERROR(RIGHT(M130,LEN(M130)-FIND("1",M130)),"")</f>
        <v/>
      </c>
      <c r="O130" s="5" t="s">
        <v>178</v>
      </c>
      <c r="P130" s="5" t="s">
        <v>146</v>
      </c>
      <c r="Q130" s="5" t="s">
        <v>178</v>
      </c>
      <c r="R130" s="4" t="s">
        <v>619</v>
      </c>
      <c r="S130" s="7">
        <v>882.9</v>
      </c>
      <c r="T130" s="7">
        <v>882.9</v>
      </c>
      <c r="U130" s="4" t="s">
        <v>201</v>
      </c>
      <c r="V130" s="4"/>
      <c r="W130" s="4" t="s">
        <v>202</v>
      </c>
      <c r="X130" s="4"/>
      <c r="Y130" s="4" t="s">
        <v>203</v>
      </c>
      <c r="Z130" s="8">
        <v>43812</v>
      </c>
      <c r="AA130" s="8"/>
      <c r="AB130" s="4" t="s">
        <v>204</v>
      </c>
      <c r="AC130" s="4" t="s">
        <v>205</v>
      </c>
      <c r="AD130" s="4" t="s">
        <v>644</v>
      </c>
      <c r="AE130" s="4" t="s">
        <v>226</v>
      </c>
      <c r="AF130" s="4"/>
      <c r="AG130" s="4"/>
      <c r="AH130" s="4"/>
      <c r="AI130" s="4"/>
      <c r="AJ130" s="4" t="s">
        <v>640</v>
      </c>
      <c r="AK130" s="4" t="s">
        <v>357</v>
      </c>
      <c r="AL130" s="4" t="s">
        <v>621</v>
      </c>
      <c r="AM130" s="4" t="s">
        <v>387</v>
      </c>
      <c r="AN130" s="4"/>
      <c r="AO130" s="4"/>
    </row>
    <row r="131" spans="1:41" ht="18">
      <c r="A131" s="6"/>
      <c r="B131" s="4" t="s">
        <v>645</v>
      </c>
      <c r="C131" s="4" t="s">
        <v>248</v>
      </c>
      <c r="D131" s="4" t="s">
        <v>646</v>
      </c>
      <c r="E131" s="5">
        <f>IF(ISERROR(FIND(【管】入力シート➁!$B$3,D131)),"",ROW())</f>
        <v>131</v>
      </c>
      <c r="F131" s="5" t="str">
        <f t="shared" si="20"/>
        <v>フェンタニルクエン酸塩1日用テープ1mg「テイコク」</v>
      </c>
      <c r="G131" s="4" t="s">
        <v>642</v>
      </c>
      <c r="H131" s="4" t="s">
        <v>647</v>
      </c>
      <c r="I131" s="5" t="s">
        <v>146</v>
      </c>
      <c r="J131" s="5" t="str">
        <f t="shared" si="21"/>
        <v/>
      </c>
      <c r="K131" s="5" t="s">
        <v>146</v>
      </c>
      <c r="L131" s="5" t="str">
        <f t="shared" si="22"/>
        <v>mg1枚</v>
      </c>
      <c r="M131" s="5" t="str">
        <f t="shared" si="23"/>
        <v>枚</v>
      </c>
      <c r="N131" s="5" t="str">
        <f t="shared" si="24"/>
        <v/>
      </c>
      <c r="O131" s="5" t="s">
        <v>178</v>
      </c>
      <c r="P131" s="5" t="s">
        <v>146</v>
      </c>
      <c r="Q131" s="5" t="s">
        <v>178</v>
      </c>
      <c r="R131" s="4" t="s">
        <v>630</v>
      </c>
      <c r="S131" s="7">
        <v>882.9</v>
      </c>
      <c r="T131" s="7">
        <v>882.9</v>
      </c>
      <c r="U131" s="4" t="s">
        <v>201</v>
      </c>
      <c r="V131" s="4"/>
      <c r="W131" s="4" t="s">
        <v>202</v>
      </c>
      <c r="X131" s="4"/>
      <c r="Y131" s="4" t="s">
        <v>203</v>
      </c>
      <c r="Z131" s="8">
        <v>43266</v>
      </c>
      <c r="AA131" s="8"/>
      <c r="AB131" s="4" t="s">
        <v>204</v>
      </c>
      <c r="AC131" s="4" t="s">
        <v>205</v>
      </c>
      <c r="AD131" s="4" t="s">
        <v>644</v>
      </c>
      <c r="AE131" s="4" t="s">
        <v>226</v>
      </c>
      <c r="AF131" s="4"/>
      <c r="AG131" s="4"/>
      <c r="AH131" s="4"/>
      <c r="AI131" s="4"/>
      <c r="AJ131" s="4" t="s">
        <v>645</v>
      </c>
      <c r="AK131" s="4" t="s">
        <v>357</v>
      </c>
      <c r="AL131" s="4" t="s">
        <v>621</v>
      </c>
      <c r="AM131" s="4" t="s">
        <v>387</v>
      </c>
      <c r="AN131" s="4"/>
      <c r="AO131" s="4"/>
    </row>
    <row r="132" spans="1:41" ht="18">
      <c r="A132" s="6"/>
      <c r="B132" s="4" t="s">
        <v>648</v>
      </c>
      <c r="C132" s="4" t="s">
        <v>248</v>
      </c>
      <c r="D132" s="4" t="s">
        <v>649</v>
      </c>
      <c r="E132" s="5">
        <f>IF(ISERROR(FIND(【管】入力シート➁!$B$3,D132)),"",ROW())</f>
        <v>132</v>
      </c>
      <c r="F132" s="5" t="str">
        <f t="shared" si="20"/>
        <v>フェンタニルクエン酸塩1日用テープ1mg「第一三共」</v>
      </c>
      <c r="G132" s="4" t="s">
        <v>642</v>
      </c>
      <c r="H132" s="4" t="s">
        <v>647</v>
      </c>
      <c r="I132" s="5" t="s">
        <v>146</v>
      </c>
      <c r="J132" s="5" t="str">
        <f t="shared" si="21"/>
        <v/>
      </c>
      <c r="K132" s="5" t="s">
        <v>146</v>
      </c>
      <c r="L132" s="5" t="str">
        <f t="shared" si="22"/>
        <v>mg1枚</v>
      </c>
      <c r="M132" s="5" t="str">
        <f t="shared" si="23"/>
        <v>枚</v>
      </c>
      <c r="N132" s="5" t="str">
        <f t="shared" si="24"/>
        <v/>
      </c>
      <c r="O132" s="5" t="s">
        <v>178</v>
      </c>
      <c r="P132" s="5" t="s">
        <v>146</v>
      </c>
      <c r="Q132" s="5" t="s">
        <v>178</v>
      </c>
      <c r="R132" s="4" t="s">
        <v>624</v>
      </c>
      <c r="S132" s="7">
        <v>1783.1</v>
      </c>
      <c r="T132" s="7">
        <v>1834.7</v>
      </c>
      <c r="U132" s="4" t="s">
        <v>201</v>
      </c>
      <c r="V132" s="4"/>
      <c r="W132" s="4" t="s">
        <v>230</v>
      </c>
      <c r="X132" s="4"/>
      <c r="Y132" s="4" t="s">
        <v>203</v>
      </c>
      <c r="Z132" s="8">
        <v>40340</v>
      </c>
      <c r="AA132" s="8"/>
      <c r="AB132" s="4" t="s">
        <v>231</v>
      </c>
      <c r="AC132" s="4" t="s">
        <v>205</v>
      </c>
      <c r="AD132" s="4" t="s">
        <v>644</v>
      </c>
      <c r="AE132" s="4" t="s">
        <v>226</v>
      </c>
      <c r="AF132" s="4"/>
      <c r="AG132" s="4"/>
      <c r="AH132" s="4"/>
      <c r="AI132" s="4"/>
      <c r="AJ132" s="4" t="s">
        <v>648</v>
      </c>
      <c r="AK132" s="4" t="s">
        <v>357</v>
      </c>
      <c r="AL132" s="4" t="s">
        <v>621</v>
      </c>
      <c r="AM132" s="4" t="s">
        <v>387</v>
      </c>
      <c r="AN132" s="4"/>
      <c r="AO132" s="4"/>
    </row>
    <row r="133" spans="1:41" ht="18">
      <c r="A133" s="6"/>
      <c r="B133" s="4" t="s">
        <v>650</v>
      </c>
      <c r="C133" s="4" t="s">
        <v>248</v>
      </c>
      <c r="D133" s="4" t="s">
        <v>651</v>
      </c>
      <c r="E133" s="5">
        <f>IF(ISERROR(FIND(【管】入力シート➁!$B$3,D133)),"",ROW())</f>
        <v>133</v>
      </c>
      <c r="F133" s="5" t="str">
        <f t="shared" si="20"/>
        <v>フェンタニルクエン酸塩1日用テープ2mg「テイコク」</v>
      </c>
      <c r="G133" s="4" t="s">
        <v>642</v>
      </c>
      <c r="H133" s="4" t="s">
        <v>652</v>
      </c>
      <c r="I133" s="5" t="s">
        <v>146</v>
      </c>
      <c r="J133" s="5" t="str">
        <f t="shared" si="21"/>
        <v/>
      </c>
      <c r="K133" s="5" t="s">
        <v>146</v>
      </c>
      <c r="L133" s="5" t="str">
        <f t="shared" si="22"/>
        <v>枚</v>
      </c>
      <c r="M133" s="5" t="str">
        <f t="shared" si="23"/>
        <v/>
      </c>
      <c r="N133" s="5" t="str">
        <f t="shared" si="24"/>
        <v/>
      </c>
      <c r="O133" s="5" t="s">
        <v>178</v>
      </c>
      <c r="P133" s="5" t="s">
        <v>146</v>
      </c>
      <c r="Q133" s="5" t="s">
        <v>178</v>
      </c>
      <c r="R133" s="4" t="s">
        <v>619</v>
      </c>
      <c r="S133" s="7">
        <v>1275.0999999999999</v>
      </c>
      <c r="T133" s="7">
        <v>1275.0999999999999</v>
      </c>
      <c r="U133" s="4" t="s">
        <v>201</v>
      </c>
      <c r="V133" s="4"/>
      <c r="W133" s="4" t="s">
        <v>202</v>
      </c>
      <c r="X133" s="4"/>
      <c r="Y133" s="4" t="s">
        <v>203</v>
      </c>
      <c r="Z133" s="8">
        <v>43812</v>
      </c>
      <c r="AA133" s="8"/>
      <c r="AB133" s="4" t="s">
        <v>204</v>
      </c>
      <c r="AC133" s="4" t="s">
        <v>205</v>
      </c>
      <c r="AD133" s="4" t="s">
        <v>653</v>
      </c>
      <c r="AE133" s="4" t="s">
        <v>226</v>
      </c>
      <c r="AF133" s="4"/>
      <c r="AG133" s="4"/>
      <c r="AH133" s="4"/>
      <c r="AI133" s="4"/>
      <c r="AJ133" s="4" t="s">
        <v>650</v>
      </c>
      <c r="AK133" s="4" t="s">
        <v>357</v>
      </c>
      <c r="AL133" s="4" t="s">
        <v>621</v>
      </c>
      <c r="AM133" s="4" t="s">
        <v>387</v>
      </c>
      <c r="AN133" s="4"/>
      <c r="AO133" s="4"/>
    </row>
    <row r="134" spans="1:41" ht="18">
      <c r="A134" s="6"/>
      <c r="B134" s="4" t="s">
        <v>654</v>
      </c>
      <c r="C134" s="4" t="s">
        <v>248</v>
      </c>
      <c r="D134" s="4" t="s">
        <v>655</v>
      </c>
      <c r="E134" s="5">
        <f>IF(ISERROR(FIND(【管】入力シート➁!$B$3,D134)),"",ROW())</f>
        <v>134</v>
      </c>
      <c r="F134" s="5" t="str">
        <f t="shared" si="20"/>
        <v>フェンタニルクエン酸塩1日用テープ2mg「第一三共」</v>
      </c>
      <c r="G134" s="4" t="s">
        <v>642</v>
      </c>
      <c r="H134" s="4" t="s">
        <v>652</v>
      </c>
      <c r="I134" s="5" t="s">
        <v>146</v>
      </c>
      <c r="J134" s="5" t="str">
        <f t="shared" si="21"/>
        <v/>
      </c>
      <c r="K134" s="5" t="s">
        <v>146</v>
      </c>
      <c r="L134" s="5" t="str">
        <f t="shared" si="22"/>
        <v>枚</v>
      </c>
      <c r="M134" s="5" t="str">
        <f t="shared" si="23"/>
        <v/>
      </c>
      <c r="N134" s="5" t="str">
        <f t="shared" si="24"/>
        <v/>
      </c>
      <c r="O134" s="5" t="s">
        <v>178</v>
      </c>
      <c r="P134" s="5" t="s">
        <v>146</v>
      </c>
      <c r="Q134" s="5" t="s">
        <v>178</v>
      </c>
      <c r="R134" s="4" t="s">
        <v>630</v>
      </c>
      <c r="S134" s="7">
        <v>1275.0999999999999</v>
      </c>
      <c r="T134" s="7">
        <v>1275.0999999999999</v>
      </c>
      <c r="U134" s="4" t="s">
        <v>201</v>
      </c>
      <c r="V134" s="4"/>
      <c r="W134" s="4" t="s">
        <v>202</v>
      </c>
      <c r="X134" s="4"/>
      <c r="Y134" s="4" t="s">
        <v>203</v>
      </c>
      <c r="Z134" s="8">
        <v>43266</v>
      </c>
      <c r="AA134" s="8"/>
      <c r="AB134" s="4" t="s">
        <v>204</v>
      </c>
      <c r="AC134" s="4" t="s">
        <v>205</v>
      </c>
      <c r="AD134" s="4" t="s">
        <v>653</v>
      </c>
      <c r="AE134" s="4" t="s">
        <v>226</v>
      </c>
      <c r="AF134" s="4"/>
      <c r="AG134" s="4"/>
      <c r="AH134" s="4"/>
      <c r="AI134" s="4"/>
      <c r="AJ134" s="4" t="s">
        <v>654</v>
      </c>
      <c r="AK134" s="4" t="s">
        <v>357</v>
      </c>
      <c r="AL134" s="4" t="s">
        <v>621</v>
      </c>
      <c r="AM134" s="4" t="s">
        <v>387</v>
      </c>
      <c r="AN134" s="4"/>
      <c r="AO134" s="4"/>
    </row>
    <row r="135" spans="1:41" ht="18">
      <c r="A135" s="6"/>
      <c r="B135" s="4" t="s">
        <v>656</v>
      </c>
      <c r="C135" s="4" t="s">
        <v>248</v>
      </c>
      <c r="D135" s="4" t="s">
        <v>657</v>
      </c>
      <c r="E135" s="5">
        <f>IF(ISERROR(FIND(【管】入力シート➁!$B$3,D135)),"",ROW())</f>
        <v>135</v>
      </c>
      <c r="F135" s="5" t="str">
        <f t="shared" si="20"/>
        <v>フェンタニルクエン酸塩1日用テープ4mg「テイコク」</v>
      </c>
      <c r="G135" s="4" t="s">
        <v>642</v>
      </c>
      <c r="H135" s="4" t="s">
        <v>658</v>
      </c>
      <c r="I135" s="5" t="s">
        <v>146</v>
      </c>
      <c r="J135" s="5" t="str">
        <f t="shared" si="21"/>
        <v/>
      </c>
      <c r="K135" s="5" t="s">
        <v>146</v>
      </c>
      <c r="L135" s="5" t="str">
        <f t="shared" si="22"/>
        <v>枚</v>
      </c>
      <c r="M135" s="5" t="str">
        <f t="shared" si="23"/>
        <v/>
      </c>
      <c r="N135" s="5" t="str">
        <f t="shared" si="24"/>
        <v/>
      </c>
      <c r="O135" s="5" t="s">
        <v>178</v>
      </c>
      <c r="P135" s="5" t="s">
        <v>146</v>
      </c>
      <c r="Q135" s="5" t="s">
        <v>178</v>
      </c>
      <c r="R135" s="4" t="s">
        <v>624</v>
      </c>
      <c r="S135" s="7">
        <v>2661.7</v>
      </c>
      <c r="T135" s="7">
        <v>2661.7</v>
      </c>
      <c r="U135" s="4" t="s">
        <v>201</v>
      </c>
      <c r="V135" s="4"/>
      <c r="W135" s="4" t="s">
        <v>230</v>
      </c>
      <c r="X135" s="4"/>
      <c r="Y135" s="4" t="s">
        <v>203</v>
      </c>
      <c r="Z135" s="8">
        <v>40340</v>
      </c>
      <c r="AA135" s="8"/>
      <c r="AB135" s="4" t="s">
        <v>231</v>
      </c>
      <c r="AC135" s="4" t="s">
        <v>205</v>
      </c>
      <c r="AD135" s="4" t="s">
        <v>653</v>
      </c>
      <c r="AE135" s="4" t="s">
        <v>226</v>
      </c>
      <c r="AF135" s="4"/>
      <c r="AG135" s="4"/>
      <c r="AH135" s="4"/>
      <c r="AI135" s="4"/>
      <c r="AJ135" s="4" t="s">
        <v>656</v>
      </c>
      <c r="AK135" s="4" t="s">
        <v>357</v>
      </c>
      <c r="AL135" s="4" t="s">
        <v>621</v>
      </c>
      <c r="AM135" s="4" t="s">
        <v>387</v>
      </c>
      <c r="AN135" s="4"/>
      <c r="AO135" s="4"/>
    </row>
    <row r="136" spans="1:41" ht="18">
      <c r="A136" s="6"/>
      <c r="B136" s="4" t="s">
        <v>659</v>
      </c>
      <c r="C136" s="4" t="s">
        <v>248</v>
      </c>
      <c r="D136" s="4" t="s">
        <v>660</v>
      </c>
      <c r="E136" s="5">
        <f>IF(ISERROR(FIND(【管】入力シート➁!$B$3,D136)),"",ROW())</f>
        <v>136</v>
      </c>
      <c r="F136" s="5" t="str">
        <f t="shared" si="20"/>
        <v>フェンタニルクエン酸塩1日用テープ4mg「第一三共」</v>
      </c>
      <c r="G136" s="4" t="s">
        <v>642</v>
      </c>
      <c r="H136" s="4" t="s">
        <v>658</v>
      </c>
      <c r="I136" s="5" t="s">
        <v>146</v>
      </c>
      <c r="J136" s="5" t="str">
        <f t="shared" si="21"/>
        <v/>
      </c>
      <c r="K136" s="5" t="s">
        <v>146</v>
      </c>
      <c r="L136" s="5" t="str">
        <f t="shared" si="22"/>
        <v>枚</v>
      </c>
      <c r="M136" s="5" t="str">
        <f t="shared" si="23"/>
        <v/>
      </c>
      <c r="N136" s="5" t="str">
        <f t="shared" si="24"/>
        <v/>
      </c>
      <c r="O136" s="5" t="s">
        <v>178</v>
      </c>
      <c r="P136" s="5" t="s">
        <v>146</v>
      </c>
      <c r="Q136" s="5" t="s">
        <v>178</v>
      </c>
      <c r="R136" s="4" t="s">
        <v>619</v>
      </c>
      <c r="S136" s="7">
        <v>1648.2</v>
      </c>
      <c r="T136" s="7">
        <v>1648.2</v>
      </c>
      <c r="U136" s="4" t="s">
        <v>201</v>
      </c>
      <c r="V136" s="4"/>
      <c r="W136" s="4" t="s">
        <v>202</v>
      </c>
      <c r="X136" s="4"/>
      <c r="Y136" s="4" t="s">
        <v>203</v>
      </c>
      <c r="Z136" s="8">
        <v>43812</v>
      </c>
      <c r="AA136" s="8"/>
      <c r="AB136" s="4" t="s">
        <v>204</v>
      </c>
      <c r="AC136" s="4" t="s">
        <v>205</v>
      </c>
      <c r="AD136" s="4" t="s">
        <v>661</v>
      </c>
      <c r="AE136" s="4" t="s">
        <v>226</v>
      </c>
      <c r="AF136" s="4"/>
      <c r="AG136" s="4"/>
      <c r="AH136" s="4"/>
      <c r="AI136" s="4"/>
      <c r="AJ136" s="4" t="s">
        <v>659</v>
      </c>
      <c r="AK136" s="4" t="s">
        <v>357</v>
      </c>
      <c r="AL136" s="4" t="s">
        <v>621</v>
      </c>
      <c r="AM136" s="4" t="s">
        <v>387</v>
      </c>
      <c r="AN136" s="4"/>
      <c r="AO136" s="4"/>
    </row>
    <row r="137" spans="1:41" ht="18">
      <c r="A137" s="6"/>
      <c r="B137" s="4" t="s">
        <v>662</v>
      </c>
      <c r="C137" s="4" t="s">
        <v>248</v>
      </c>
      <c r="D137" s="4" t="s">
        <v>663</v>
      </c>
      <c r="E137" s="5">
        <f>IF(ISERROR(FIND(【管】入力シート➁!$B$3,D137)),"",ROW())</f>
        <v>137</v>
      </c>
      <c r="F137" s="5" t="str">
        <f t="shared" si="20"/>
        <v>フェンタニルクエン酸塩1日用テープ6mg「テイコク」</v>
      </c>
      <c r="G137" s="4" t="s">
        <v>642</v>
      </c>
      <c r="H137" s="4" t="s">
        <v>664</v>
      </c>
      <c r="I137" s="5" t="s">
        <v>146</v>
      </c>
      <c r="J137" s="5" t="str">
        <f t="shared" si="21"/>
        <v/>
      </c>
      <c r="K137" s="5" t="s">
        <v>146</v>
      </c>
      <c r="L137" s="5" t="str">
        <f t="shared" si="22"/>
        <v>枚</v>
      </c>
      <c r="M137" s="5" t="str">
        <f t="shared" si="23"/>
        <v/>
      </c>
      <c r="N137" s="5" t="str">
        <f t="shared" si="24"/>
        <v/>
      </c>
      <c r="O137" s="5" t="s">
        <v>178</v>
      </c>
      <c r="P137" s="5" t="s">
        <v>146</v>
      </c>
      <c r="Q137" s="5" t="s">
        <v>178</v>
      </c>
      <c r="R137" s="4" t="s">
        <v>630</v>
      </c>
      <c r="S137" s="7">
        <v>1648.2</v>
      </c>
      <c r="T137" s="7">
        <v>1648.2</v>
      </c>
      <c r="U137" s="4" t="s">
        <v>201</v>
      </c>
      <c r="V137" s="4"/>
      <c r="W137" s="4" t="s">
        <v>202</v>
      </c>
      <c r="X137" s="4"/>
      <c r="Y137" s="4" t="s">
        <v>203</v>
      </c>
      <c r="Z137" s="8">
        <v>43266</v>
      </c>
      <c r="AA137" s="8"/>
      <c r="AB137" s="4" t="s">
        <v>204</v>
      </c>
      <c r="AC137" s="4" t="s">
        <v>205</v>
      </c>
      <c r="AD137" s="4" t="s">
        <v>661</v>
      </c>
      <c r="AE137" s="4" t="s">
        <v>226</v>
      </c>
      <c r="AF137" s="4"/>
      <c r="AG137" s="4"/>
      <c r="AH137" s="4"/>
      <c r="AI137" s="4"/>
      <c r="AJ137" s="4" t="s">
        <v>662</v>
      </c>
      <c r="AK137" s="4" t="s">
        <v>357</v>
      </c>
      <c r="AL137" s="4" t="s">
        <v>621</v>
      </c>
      <c r="AM137" s="4" t="s">
        <v>387</v>
      </c>
      <c r="AN137" s="4"/>
      <c r="AO137" s="4"/>
    </row>
    <row r="138" spans="1:41" ht="18">
      <c r="A138" s="6"/>
      <c r="B138" s="4" t="s">
        <v>665</v>
      </c>
      <c r="C138" s="4" t="s">
        <v>248</v>
      </c>
      <c r="D138" s="4" t="s">
        <v>666</v>
      </c>
      <c r="E138" s="5">
        <f>IF(ISERROR(FIND(【管】入力シート➁!$B$3,D138)),"",ROW())</f>
        <v>138</v>
      </c>
      <c r="F138" s="5" t="str">
        <f t="shared" si="20"/>
        <v>フェンタニルクエン酸塩1日用テープ6mg「第一三共」</v>
      </c>
      <c r="G138" s="4" t="s">
        <v>642</v>
      </c>
      <c r="H138" s="4" t="s">
        <v>664</v>
      </c>
      <c r="I138" s="5" t="s">
        <v>146</v>
      </c>
      <c r="J138" s="5" t="str">
        <f t="shared" si="21"/>
        <v/>
      </c>
      <c r="K138" s="5" t="s">
        <v>146</v>
      </c>
      <c r="L138" s="5" t="str">
        <f t="shared" si="22"/>
        <v>枚</v>
      </c>
      <c r="M138" s="5" t="str">
        <f t="shared" si="23"/>
        <v/>
      </c>
      <c r="N138" s="5" t="str">
        <f t="shared" si="24"/>
        <v/>
      </c>
      <c r="O138" s="5" t="s">
        <v>178</v>
      </c>
      <c r="P138" s="5" t="s">
        <v>146</v>
      </c>
      <c r="Q138" s="5" t="s">
        <v>178</v>
      </c>
      <c r="R138" s="4" t="s">
        <v>624</v>
      </c>
      <c r="S138" s="7">
        <v>3435.8</v>
      </c>
      <c r="T138" s="7">
        <v>3435.8</v>
      </c>
      <c r="U138" s="4" t="s">
        <v>201</v>
      </c>
      <c r="V138" s="4"/>
      <c r="W138" s="4" t="s">
        <v>230</v>
      </c>
      <c r="X138" s="4"/>
      <c r="Y138" s="4" t="s">
        <v>203</v>
      </c>
      <c r="Z138" s="8">
        <v>40340</v>
      </c>
      <c r="AA138" s="8"/>
      <c r="AB138" s="4" t="s">
        <v>231</v>
      </c>
      <c r="AC138" s="4" t="s">
        <v>205</v>
      </c>
      <c r="AD138" s="4" t="s">
        <v>661</v>
      </c>
      <c r="AE138" s="4" t="s">
        <v>226</v>
      </c>
      <c r="AF138" s="4"/>
      <c r="AG138" s="4"/>
      <c r="AH138" s="4"/>
      <c r="AI138" s="4"/>
      <c r="AJ138" s="4" t="s">
        <v>665</v>
      </c>
      <c r="AK138" s="4" t="s">
        <v>357</v>
      </c>
      <c r="AL138" s="4" t="s">
        <v>621</v>
      </c>
      <c r="AM138" s="4" t="s">
        <v>387</v>
      </c>
      <c r="AN138" s="4"/>
      <c r="AO138" s="4"/>
    </row>
    <row r="139" spans="1:41" ht="18">
      <c r="A139" s="6"/>
      <c r="B139" s="4" t="s">
        <v>667</v>
      </c>
      <c r="C139" s="4" t="s">
        <v>248</v>
      </c>
      <c r="D139" s="4" t="s">
        <v>668</v>
      </c>
      <c r="E139" s="5">
        <f>IF(ISERROR(FIND(【管】入力シート➁!$B$3,D139)),"",ROW())</f>
        <v>139</v>
      </c>
      <c r="F139" s="5" t="str">
        <f t="shared" si="20"/>
        <v>フェンタニルクエン酸塩1日用テープ8mg「テイコク」</v>
      </c>
      <c r="G139" s="4" t="s">
        <v>642</v>
      </c>
      <c r="H139" s="4" t="s">
        <v>669</v>
      </c>
      <c r="I139" s="5" t="s">
        <v>146</v>
      </c>
      <c r="J139" s="5" t="str">
        <f t="shared" si="21"/>
        <v/>
      </c>
      <c r="K139" s="5" t="s">
        <v>146</v>
      </c>
      <c r="L139" s="5" t="str">
        <f t="shared" si="22"/>
        <v>枚</v>
      </c>
      <c r="M139" s="5" t="str">
        <f t="shared" si="23"/>
        <v/>
      </c>
      <c r="N139" s="5" t="str">
        <f t="shared" si="24"/>
        <v/>
      </c>
      <c r="O139" s="5" t="s">
        <v>178</v>
      </c>
      <c r="P139" s="5" t="s">
        <v>146</v>
      </c>
      <c r="Q139" s="5" t="s">
        <v>178</v>
      </c>
      <c r="R139" s="4" t="s">
        <v>284</v>
      </c>
      <c r="S139" s="7">
        <v>781.3</v>
      </c>
      <c r="T139" s="7">
        <v>781.3</v>
      </c>
      <c r="U139" s="4" t="s">
        <v>201</v>
      </c>
      <c r="V139" s="4"/>
      <c r="W139" s="4" t="s">
        <v>202</v>
      </c>
      <c r="X139" s="4"/>
      <c r="Y139" s="4" t="s">
        <v>203</v>
      </c>
      <c r="Z139" s="8">
        <v>43796</v>
      </c>
      <c r="AA139" s="8"/>
      <c r="AB139" s="4" t="s">
        <v>204</v>
      </c>
      <c r="AC139" s="4" t="s">
        <v>205</v>
      </c>
      <c r="AD139" s="4" t="s">
        <v>670</v>
      </c>
      <c r="AE139" s="4" t="s">
        <v>207</v>
      </c>
      <c r="AF139" s="4"/>
      <c r="AG139" s="4"/>
      <c r="AH139" s="4"/>
      <c r="AI139" s="4"/>
      <c r="AJ139" s="4" t="s">
        <v>667</v>
      </c>
      <c r="AK139" s="4" t="s">
        <v>357</v>
      </c>
      <c r="AL139" s="4" t="s">
        <v>621</v>
      </c>
      <c r="AM139" s="4" t="s">
        <v>671</v>
      </c>
      <c r="AN139" s="4"/>
      <c r="AO139" s="4"/>
    </row>
    <row r="140" spans="1:41" ht="18">
      <c r="A140" s="6"/>
      <c r="B140" s="4" t="s">
        <v>672</v>
      </c>
      <c r="C140" s="4" t="s">
        <v>248</v>
      </c>
      <c r="D140" s="4" t="s">
        <v>673</v>
      </c>
      <c r="E140" s="5">
        <f>IF(ISERROR(FIND(【管】入力シート➁!$B$3,D140)),"",ROW())</f>
        <v>140</v>
      </c>
      <c r="F140" s="5" t="str">
        <f t="shared" si="20"/>
        <v>フェンタニルクエン酸塩1日用テープ8mg「第一三共」</v>
      </c>
      <c r="G140" s="4" t="s">
        <v>642</v>
      </c>
      <c r="H140" s="4" t="s">
        <v>669</v>
      </c>
      <c r="I140" s="5" t="s">
        <v>146</v>
      </c>
      <c r="J140" s="5" t="str">
        <f t="shared" si="21"/>
        <v/>
      </c>
      <c r="K140" s="5" t="s">
        <v>146</v>
      </c>
      <c r="L140" s="5" t="str">
        <f t="shared" si="22"/>
        <v>枚</v>
      </c>
      <c r="M140" s="5" t="str">
        <f t="shared" si="23"/>
        <v/>
      </c>
      <c r="N140" s="5" t="str">
        <f t="shared" si="24"/>
        <v/>
      </c>
      <c r="O140" s="5" t="s">
        <v>178</v>
      </c>
      <c r="P140" s="5" t="s">
        <v>146</v>
      </c>
      <c r="Q140" s="5" t="s">
        <v>178</v>
      </c>
      <c r="R140" s="4" t="s">
        <v>284</v>
      </c>
      <c r="S140" s="7">
        <v>7408.7</v>
      </c>
      <c r="T140" s="7">
        <v>7408.7</v>
      </c>
      <c r="U140" s="4" t="s">
        <v>201</v>
      </c>
      <c r="V140" s="4"/>
      <c r="W140" s="4" t="s">
        <v>202</v>
      </c>
      <c r="X140" s="4"/>
      <c r="Y140" s="4" t="s">
        <v>203</v>
      </c>
      <c r="Z140" s="8">
        <v>43796</v>
      </c>
      <c r="AA140" s="8"/>
      <c r="AB140" s="4" t="s">
        <v>204</v>
      </c>
      <c r="AC140" s="4" t="s">
        <v>205</v>
      </c>
      <c r="AD140" s="4" t="s">
        <v>674</v>
      </c>
      <c r="AE140" s="4" t="s">
        <v>207</v>
      </c>
      <c r="AF140" s="4"/>
      <c r="AG140" s="4"/>
      <c r="AH140" s="4"/>
      <c r="AI140" s="4"/>
      <c r="AJ140" s="4" t="s">
        <v>672</v>
      </c>
      <c r="AK140" s="4" t="s">
        <v>357</v>
      </c>
      <c r="AL140" s="4" t="s">
        <v>621</v>
      </c>
      <c r="AM140" s="4" t="s">
        <v>671</v>
      </c>
      <c r="AN140" s="4"/>
      <c r="AO140" s="4"/>
    </row>
    <row r="141" spans="1:41" ht="18">
      <c r="A141" s="6"/>
      <c r="B141" s="4" t="s">
        <v>675</v>
      </c>
      <c r="C141" s="4" t="s">
        <v>238</v>
      </c>
      <c r="D141" s="4" t="s">
        <v>60</v>
      </c>
      <c r="E141" s="5">
        <f>IF(ISERROR(FIND(【管】入力シート➁!$B$3,D141)),"",ROW())</f>
        <v>141</v>
      </c>
      <c r="F141" s="5" t="str">
        <f t="shared" si="20"/>
        <v>フェンタニル注射液0.1mg「テルモ」</v>
      </c>
      <c r="G141" s="4" t="s">
        <v>676</v>
      </c>
      <c r="H141" s="4" t="s">
        <v>677</v>
      </c>
      <c r="I141" s="5" t="s">
        <v>678</v>
      </c>
      <c r="J141" s="5" t="str">
        <f t="shared" si="21"/>
        <v>2mL</v>
      </c>
      <c r="K141" s="5" t="s">
        <v>532</v>
      </c>
      <c r="L141" s="5" t="str">
        <f t="shared" si="22"/>
        <v>管</v>
      </c>
      <c r="M141" s="5" t="str">
        <f t="shared" si="23"/>
        <v/>
      </c>
      <c r="N141" s="5" t="str">
        <f t="shared" si="24"/>
        <v/>
      </c>
      <c r="O141" s="5" t="s">
        <v>265</v>
      </c>
      <c r="P141" s="5" t="s">
        <v>533</v>
      </c>
      <c r="Q141" s="5" t="s">
        <v>190</v>
      </c>
      <c r="R141" s="4" t="s">
        <v>608</v>
      </c>
      <c r="S141" s="7">
        <v>7790.6</v>
      </c>
      <c r="T141" s="7">
        <v>8041.2</v>
      </c>
      <c r="U141" s="4" t="s">
        <v>201</v>
      </c>
      <c r="V141" s="4"/>
      <c r="W141" s="4" t="s">
        <v>230</v>
      </c>
      <c r="X141" s="4"/>
      <c r="Y141" s="4" t="s">
        <v>203</v>
      </c>
      <c r="Z141" s="8">
        <v>39619</v>
      </c>
      <c r="AA141" s="8"/>
      <c r="AB141" s="4" t="s">
        <v>231</v>
      </c>
      <c r="AC141" s="4" t="s">
        <v>205</v>
      </c>
      <c r="AD141" s="4" t="s">
        <v>679</v>
      </c>
      <c r="AE141" s="4" t="s">
        <v>226</v>
      </c>
      <c r="AF141" s="4"/>
      <c r="AG141" s="4"/>
      <c r="AH141" s="4"/>
      <c r="AI141" s="4"/>
      <c r="AJ141" s="4" t="s">
        <v>675</v>
      </c>
      <c r="AK141" s="4" t="s">
        <v>357</v>
      </c>
      <c r="AL141" s="4" t="s">
        <v>621</v>
      </c>
      <c r="AM141" s="4" t="s">
        <v>671</v>
      </c>
      <c r="AN141" s="4"/>
      <c r="AO141" s="4"/>
    </row>
    <row r="142" spans="1:41" ht="18">
      <c r="A142" s="6"/>
      <c r="B142" s="4" t="s">
        <v>680</v>
      </c>
      <c r="C142" s="4" t="s">
        <v>238</v>
      </c>
      <c r="D142" s="4" t="s">
        <v>681</v>
      </c>
      <c r="E142" s="5">
        <f>IF(ISERROR(FIND(【管】入力シート➁!$B$3,D142)),"",ROW())</f>
        <v>142</v>
      </c>
      <c r="F142" s="5" t="str">
        <f t="shared" si="20"/>
        <v>フェンタニル注射液0.1mg「第一三共」</v>
      </c>
      <c r="G142" s="4" t="s">
        <v>682</v>
      </c>
      <c r="H142" s="4" t="s">
        <v>677</v>
      </c>
      <c r="I142" s="5" t="s">
        <v>678</v>
      </c>
      <c r="J142" s="5" t="str">
        <f t="shared" si="21"/>
        <v>2mL</v>
      </c>
      <c r="K142" s="5" t="s">
        <v>532</v>
      </c>
      <c r="L142" s="5" t="str">
        <f t="shared" si="22"/>
        <v>管</v>
      </c>
      <c r="M142" s="5" t="str">
        <f t="shared" si="23"/>
        <v/>
      </c>
      <c r="N142" s="5" t="str">
        <f t="shared" si="24"/>
        <v/>
      </c>
      <c r="O142" s="5" t="s">
        <v>265</v>
      </c>
      <c r="P142" s="5" t="s">
        <v>533</v>
      </c>
      <c r="Q142" s="5" t="s">
        <v>190</v>
      </c>
      <c r="R142" s="4" t="s">
        <v>683</v>
      </c>
      <c r="S142" s="7">
        <v>5688.8</v>
      </c>
      <c r="T142" s="7">
        <v>5688.8</v>
      </c>
      <c r="U142" s="4" t="s">
        <v>201</v>
      </c>
      <c r="V142" s="4"/>
      <c r="W142" s="4" t="s">
        <v>202</v>
      </c>
      <c r="X142" s="4"/>
      <c r="Y142" s="4" t="s">
        <v>203</v>
      </c>
      <c r="Z142" s="8">
        <v>41082</v>
      </c>
      <c r="AA142" s="8"/>
      <c r="AB142" s="4" t="s">
        <v>204</v>
      </c>
      <c r="AC142" s="4" t="s">
        <v>205</v>
      </c>
      <c r="AD142" s="4" t="s">
        <v>679</v>
      </c>
      <c r="AE142" s="4" t="s">
        <v>226</v>
      </c>
      <c r="AF142" s="4"/>
      <c r="AG142" s="4"/>
      <c r="AH142" s="4"/>
      <c r="AI142" s="4"/>
      <c r="AJ142" s="4" t="s">
        <v>680</v>
      </c>
      <c r="AK142" s="4" t="s">
        <v>357</v>
      </c>
      <c r="AL142" s="4" t="s">
        <v>621</v>
      </c>
      <c r="AM142" s="4" t="s">
        <v>671</v>
      </c>
      <c r="AN142" s="4"/>
      <c r="AO142" s="4"/>
    </row>
    <row r="143" spans="1:41" ht="18">
      <c r="A143" s="6"/>
      <c r="B143" s="4" t="s">
        <v>684</v>
      </c>
      <c r="C143" s="4" t="s">
        <v>238</v>
      </c>
      <c r="D143" s="4" t="s">
        <v>685</v>
      </c>
      <c r="E143" s="5">
        <f>IF(ISERROR(FIND(【管】入力シート➁!$B$3,D143)),"",ROW())</f>
        <v>143</v>
      </c>
      <c r="F143" s="5" t="str">
        <f t="shared" si="20"/>
        <v>フェンタニル注射液0.25mg「テルモ」</v>
      </c>
      <c r="G143" s="4" t="s">
        <v>686</v>
      </c>
      <c r="H143" s="4" t="s">
        <v>687</v>
      </c>
      <c r="I143" s="5" t="s">
        <v>688</v>
      </c>
      <c r="J143" s="5" t="str">
        <f t="shared" si="21"/>
        <v>5mL</v>
      </c>
      <c r="K143" s="5" t="s">
        <v>273</v>
      </c>
      <c r="L143" s="5" t="str">
        <f t="shared" si="22"/>
        <v>管</v>
      </c>
      <c r="M143" s="5" t="str">
        <f t="shared" si="23"/>
        <v/>
      </c>
      <c r="N143" s="5" t="str">
        <f t="shared" si="24"/>
        <v/>
      </c>
      <c r="O143" s="5" t="s">
        <v>265</v>
      </c>
      <c r="P143" s="5" t="s">
        <v>274</v>
      </c>
      <c r="Q143" s="5" t="s">
        <v>190</v>
      </c>
      <c r="R143" s="4" t="s">
        <v>200</v>
      </c>
      <c r="S143" s="7">
        <v>5688.8</v>
      </c>
      <c r="T143" s="7">
        <v>5688.8</v>
      </c>
      <c r="U143" s="4" t="s">
        <v>201</v>
      </c>
      <c r="V143" s="4"/>
      <c r="W143" s="4" t="s">
        <v>202</v>
      </c>
      <c r="X143" s="4"/>
      <c r="Y143" s="4" t="s">
        <v>203</v>
      </c>
      <c r="Z143" s="8">
        <v>43812</v>
      </c>
      <c r="AA143" s="8"/>
      <c r="AB143" s="4" t="s">
        <v>204</v>
      </c>
      <c r="AC143" s="4" t="s">
        <v>205</v>
      </c>
      <c r="AD143" s="4" t="s">
        <v>679</v>
      </c>
      <c r="AE143" s="4" t="s">
        <v>226</v>
      </c>
      <c r="AF143" s="4"/>
      <c r="AG143" s="4"/>
      <c r="AH143" s="4"/>
      <c r="AI143" s="4"/>
      <c r="AJ143" s="4" t="s">
        <v>684</v>
      </c>
      <c r="AK143" s="4" t="s">
        <v>357</v>
      </c>
      <c r="AL143" s="4" t="s">
        <v>621</v>
      </c>
      <c r="AM143" s="4" t="s">
        <v>671</v>
      </c>
      <c r="AN143" s="4"/>
      <c r="AO143" s="4"/>
    </row>
    <row r="144" spans="1:41" ht="18">
      <c r="A144" s="6"/>
      <c r="B144" s="4" t="s">
        <v>689</v>
      </c>
      <c r="C144" s="4" t="s">
        <v>238</v>
      </c>
      <c r="D144" s="4" t="s">
        <v>690</v>
      </c>
      <c r="E144" s="5">
        <f>IF(ISERROR(FIND(【管】入力シート➁!$B$3,D144)),"",ROW())</f>
        <v>144</v>
      </c>
      <c r="F144" s="5" t="str">
        <f t="shared" si="20"/>
        <v>フェンタニル注射液0.25mg「第一三共」</v>
      </c>
      <c r="G144" s="4" t="s">
        <v>682</v>
      </c>
      <c r="H144" s="4" t="s">
        <v>687</v>
      </c>
      <c r="I144" s="5" t="s">
        <v>688</v>
      </c>
      <c r="J144" s="5" t="str">
        <f t="shared" si="21"/>
        <v>5mL</v>
      </c>
      <c r="K144" s="5" t="s">
        <v>273</v>
      </c>
      <c r="L144" s="5" t="str">
        <f t="shared" si="22"/>
        <v>管</v>
      </c>
      <c r="M144" s="5" t="str">
        <f t="shared" si="23"/>
        <v/>
      </c>
      <c r="N144" s="5" t="str">
        <f t="shared" si="24"/>
        <v/>
      </c>
      <c r="O144" s="5" t="s">
        <v>265</v>
      </c>
      <c r="P144" s="5" t="s">
        <v>274</v>
      </c>
      <c r="Q144" s="5" t="s">
        <v>190</v>
      </c>
      <c r="R144" s="4" t="s">
        <v>691</v>
      </c>
      <c r="S144" s="7">
        <v>5688.8</v>
      </c>
      <c r="T144" s="7">
        <v>5688.8</v>
      </c>
      <c r="U144" s="4" t="s">
        <v>201</v>
      </c>
      <c r="V144" s="4"/>
      <c r="W144" s="4" t="s">
        <v>202</v>
      </c>
      <c r="X144" s="4"/>
      <c r="Y144" s="4" t="s">
        <v>203</v>
      </c>
      <c r="Z144" s="8">
        <v>43266</v>
      </c>
      <c r="AA144" s="8"/>
      <c r="AB144" s="4" t="s">
        <v>204</v>
      </c>
      <c r="AC144" s="4" t="s">
        <v>205</v>
      </c>
      <c r="AD144" s="4" t="s">
        <v>679</v>
      </c>
      <c r="AE144" s="4" t="s">
        <v>226</v>
      </c>
      <c r="AF144" s="4"/>
      <c r="AG144" s="4"/>
      <c r="AH144" s="4"/>
      <c r="AI144" s="4"/>
      <c r="AJ144" s="4" t="s">
        <v>689</v>
      </c>
      <c r="AK144" s="4" t="s">
        <v>357</v>
      </c>
      <c r="AL144" s="4" t="s">
        <v>621</v>
      </c>
      <c r="AM144" s="4" t="s">
        <v>671</v>
      </c>
      <c r="AN144" s="4"/>
      <c r="AO144" s="4"/>
    </row>
    <row r="145" spans="1:41" ht="18">
      <c r="A145" s="6"/>
      <c r="B145" s="4" t="s">
        <v>692</v>
      </c>
      <c r="C145" s="4" t="s">
        <v>238</v>
      </c>
      <c r="D145" s="4" t="s">
        <v>693</v>
      </c>
      <c r="E145" s="5">
        <f>IF(ISERROR(FIND(【管】入力シート➁!$B$3,D145)),"",ROW())</f>
        <v>145</v>
      </c>
      <c r="F145" s="5" t="str">
        <f t="shared" si="20"/>
        <v>フェンタニル注射液0.5mg「テルモ」</v>
      </c>
      <c r="G145" s="4" t="s">
        <v>694</v>
      </c>
      <c r="H145" s="4" t="s">
        <v>695</v>
      </c>
      <c r="I145" s="5" t="s">
        <v>696</v>
      </c>
      <c r="J145" s="5" t="str">
        <f t="shared" si="21"/>
        <v>10mL</v>
      </c>
      <c r="K145" s="5" t="s">
        <v>429</v>
      </c>
      <c r="L145" s="5" t="str">
        <f t="shared" si="22"/>
        <v>0mL1管</v>
      </c>
      <c r="M145" s="5" t="str">
        <f t="shared" si="23"/>
        <v>管</v>
      </c>
      <c r="N145" s="5" t="str">
        <f t="shared" si="24"/>
        <v/>
      </c>
      <c r="O145" s="5" t="s">
        <v>265</v>
      </c>
      <c r="P145" s="5" t="s">
        <v>430</v>
      </c>
      <c r="Q145" s="5" t="s">
        <v>190</v>
      </c>
      <c r="R145" s="4" t="s">
        <v>697</v>
      </c>
      <c r="S145" s="7">
        <v>5688.8</v>
      </c>
      <c r="T145" s="7">
        <v>5688.8</v>
      </c>
      <c r="U145" s="4" t="s">
        <v>201</v>
      </c>
      <c r="V145" s="4"/>
      <c r="W145" s="4" t="s">
        <v>202</v>
      </c>
      <c r="X145" s="4"/>
      <c r="Y145" s="4" t="s">
        <v>203</v>
      </c>
      <c r="Z145" s="8">
        <v>41446</v>
      </c>
      <c r="AA145" s="8"/>
      <c r="AB145" s="4" t="s">
        <v>204</v>
      </c>
      <c r="AC145" s="4" t="s">
        <v>205</v>
      </c>
      <c r="AD145" s="4" t="s">
        <v>679</v>
      </c>
      <c r="AE145" s="4" t="s">
        <v>226</v>
      </c>
      <c r="AF145" s="4"/>
      <c r="AG145" s="4"/>
      <c r="AH145" s="4"/>
      <c r="AI145" s="4"/>
      <c r="AJ145" s="4" t="s">
        <v>692</v>
      </c>
      <c r="AK145" s="4" t="s">
        <v>357</v>
      </c>
      <c r="AL145" s="4" t="s">
        <v>621</v>
      </c>
      <c r="AM145" s="4" t="s">
        <v>671</v>
      </c>
      <c r="AN145" s="4"/>
      <c r="AO145" s="4"/>
    </row>
    <row r="146" spans="1:41" ht="18">
      <c r="A146" s="6"/>
      <c r="B146" s="4" t="s">
        <v>698</v>
      </c>
      <c r="C146" s="4" t="s">
        <v>248</v>
      </c>
      <c r="D146" s="4" t="s">
        <v>699</v>
      </c>
      <c r="E146" s="5">
        <f>IF(ISERROR(FIND(【管】入力シート➁!$B$3,D146)),"",ROW())</f>
        <v>146</v>
      </c>
      <c r="F146" s="5" t="str">
        <f t="shared" si="20"/>
        <v>フェントステープ0.5mg</v>
      </c>
      <c r="G146" s="4" t="s">
        <v>642</v>
      </c>
      <c r="H146" s="4" t="s">
        <v>643</v>
      </c>
      <c r="I146" s="5" t="s">
        <v>146</v>
      </c>
      <c r="J146" s="5" t="str">
        <f t="shared" si="21"/>
        <v/>
      </c>
      <c r="K146" s="5" t="s">
        <v>146</v>
      </c>
      <c r="L146" s="5" t="str">
        <f t="shared" si="22"/>
        <v>枚</v>
      </c>
      <c r="M146" s="5" t="str">
        <f t="shared" si="23"/>
        <v/>
      </c>
      <c r="N146" s="5" t="str">
        <f t="shared" si="24"/>
        <v/>
      </c>
      <c r="O146" s="5" t="s">
        <v>178</v>
      </c>
      <c r="P146" s="5" t="s">
        <v>146</v>
      </c>
      <c r="Q146" s="5" t="s">
        <v>178</v>
      </c>
      <c r="R146" s="4" t="s">
        <v>608</v>
      </c>
      <c r="S146" s="7">
        <v>9294.7999999999993</v>
      </c>
      <c r="T146" s="7">
        <v>9744</v>
      </c>
      <c r="U146" s="4" t="s">
        <v>201</v>
      </c>
      <c r="V146" s="4"/>
      <c r="W146" s="4" t="s">
        <v>230</v>
      </c>
      <c r="X146" s="4"/>
      <c r="Y146" s="4" t="s">
        <v>203</v>
      </c>
      <c r="Z146" s="8">
        <v>39619</v>
      </c>
      <c r="AA146" s="8"/>
      <c r="AB146" s="4" t="s">
        <v>231</v>
      </c>
      <c r="AC146" s="4" t="s">
        <v>205</v>
      </c>
      <c r="AD146" s="4" t="s">
        <v>700</v>
      </c>
      <c r="AE146" s="4" t="s">
        <v>226</v>
      </c>
      <c r="AF146" s="4"/>
      <c r="AG146" s="4"/>
      <c r="AH146" s="4"/>
      <c r="AI146" s="4"/>
      <c r="AJ146" s="4" t="s">
        <v>698</v>
      </c>
      <c r="AK146" s="4" t="s">
        <v>357</v>
      </c>
      <c r="AL146" s="4" t="s">
        <v>621</v>
      </c>
      <c r="AM146" s="4" t="s">
        <v>671</v>
      </c>
      <c r="AN146" s="4"/>
      <c r="AO146" s="4"/>
    </row>
    <row r="147" spans="1:41" ht="18">
      <c r="A147" s="6"/>
      <c r="B147" s="4" t="s">
        <v>701</v>
      </c>
      <c r="C147" s="4" t="s">
        <v>248</v>
      </c>
      <c r="D147" s="4" t="s">
        <v>702</v>
      </c>
      <c r="E147" s="5">
        <f>IF(ISERROR(FIND(【管】入力シート➁!$B$3,D147)),"",ROW())</f>
        <v>147</v>
      </c>
      <c r="F147" s="5" t="str">
        <f t="shared" si="20"/>
        <v>フェントステープ1mg</v>
      </c>
      <c r="G147" s="4" t="s">
        <v>642</v>
      </c>
      <c r="H147" s="4" t="s">
        <v>647</v>
      </c>
      <c r="I147" s="5" t="s">
        <v>146</v>
      </c>
      <c r="J147" s="5" t="str">
        <f t="shared" si="21"/>
        <v/>
      </c>
      <c r="K147" s="5" t="s">
        <v>146</v>
      </c>
      <c r="L147" s="5" t="str">
        <f t="shared" si="22"/>
        <v>mg1枚</v>
      </c>
      <c r="M147" s="5" t="str">
        <f t="shared" si="23"/>
        <v>枚</v>
      </c>
      <c r="N147" s="5" t="str">
        <f t="shared" si="24"/>
        <v/>
      </c>
      <c r="O147" s="5" t="s">
        <v>178</v>
      </c>
      <c r="P147" s="5" t="s">
        <v>146</v>
      </c>
      <c r="Q147" s="5" t="s">
        <v>178</v>
      </c>
      <c r="R147" s="4" t="s">
        <v>683</v>
      </c>
      <c r="S147" s="7">
        <v>7408.7</v>
      </c>
      <c r="T147" s="7">
        <v>7408.7</v>
      </c>
      <c r="U147" s="4" t="s">
        <v>201</v>
      </c>
      <c r="V147" s="4"/>
      <c r="W147" s="4" t="s">
        <v>202</v>
      </c>
      <c r="X147" s="4"/>
      <c r="Y147" s="4" t="s">
        <v>203</v>
      </c>
      <c r="Z147" s="8">
        <v>41082</v>
      </c>
      <c r="AA147" s="8"/>
      <c r="AB147" s="4" t="s">
        <v>204</v>
      </c>
      <c r="AC147" s="4" t="s">
        <v>205</v>
      </c>
      <c r="AD147" s="4" t="s">
        <v>700</v>
      </c>
      <c r="AE147" s="4" t="s">
        <v>226</v>
      </c>
      <c r="AF147" s="4"/>
      <c r="AG147" s="4"/>
      <c r="AH147" s="4"/>
      <c r="AI147" s="4"/>
      <c r="AJ147" s="4" t="s">
        <v>701</v>
      </c>
      <c r="AK147" s="4" t="s">
        <v>357</v>
      </c>
      <c r="AL147" s="4" t="s">
        <v>621</v>
      </c>
      <c r="AM147" s="4" t="s">
        <v>671</v>
      </c>
      <c r="AN147" s="4"/>
      <c r="AO147" s="4"/>
    </row>
    <row r="148" spans="1:41" ht="18">
      <c r="A148" s="6"/>
      <c r="B148" s="4" t="s">
        <v>703</v>
      </c>
      <c r="C148" s="4" t="s">
        <v>248</v>
      </c>
      <c r="D148" s="4" t="s">
        <v>704</v>
      </c>
      <c r="E148" s="5">
        <f>IF(ISERROR(FIND(【管】入力シート➁!$B$3,D148)),"",ROW())</f>
        <v>148</v>
      </c>
      <c r="F148" s="5" t="str">
        <f t="shared" si="20"/>
        <v>フェントステープ2mg</v>
      </c>
      <c r="G148" s="4" t="s">
        <v>642</v>
      </c>
      <c r="H148" s="4" t="s">
        <v>652</v>
      </c>
      <c r="I148" s="5" t="s">
        <v>146</v>
      </c>
      <c r="J148" s="5" t="str">
        <f t="shared" si="21"/>
        <v/>
      </c>
      <c r="K148" s="5" t="s">
        <v>146</v>
      </c>
      <c r="L148" s="5" t="str">
        <f t="shared" si="22"/>
        <v>枚</v>
      </c>
      <c r="M148" s="5" t="str">
        <f t="shared" si="23"/>
        <v/>
      </c>
      <c r="N148" s="5" t="str">
        <f t="shared" si="24"/>
        <v/>
      </c>
      <c r="O148" s="5" t="s">
        <v>178</v>
      </c>
      <c r="P148" s="5" t="s">
        <v>146</v>
      </c>
      <c r="Q148" s="5" t="s">
        <v>178</v>
      </c>
      <c r="R148" s="4" t="s">
        <v>200</v>
      </c>
      <c r="S148" s="7">
        <v>7408.7</v>
      </c>
      <c r="T148" s="7">
        <v>7408.7</v>
      </c>
      <c r="U148" s="4" t="s">
        <v>201</v>
      </c>
      <c r="V148" s="4"/>
      <c r="W148" s="4" t="s">
        <v>202</v>
      </c>
      <c r="X148" s="4"/>
      <c r="Y148" s="4" t="s">
        <v>203</v>
      </c>
      <c r="Z148" s="8">
        <v>43812</v>
      </c>
      <c r="AA148" s="8"/>
      <c r="AB148" s="4" t="s">
        <v>204</v>
      </c>
      <c r="AC148" s="4" t="s">
        <v>205</v>
      </c>
      <c r="AD148" s="4" t="s">
        <v>700</v>
      </c>
      <c r="AE148" s="4" t="s">
        <v>226</v>
      </c>
      <c r="AF148" s="4"/>
      <c r="AG148" s="4"/>
      <c r="AH148" s="4"/>
      <c r="AI148" s="4"/>
      <c r="AJ148" s="4" t="s">
        <v>703</v>
      </c>
      <c r="AK148" s="4" t="s">
        <v>357</v>
      </c>
      <c r="AL148" s="4" t="s">
        <v>621</v>
      </c>
      <c r="AM148" s="4" t="s">
        <v>671</v>
      </c>
      <c r="AN148" s="4"/>
      <c r="AO148" s="4"/>
    </row>
    <row r="149" spans="1:41" ht="18">
      <c r="A149" s="6"/>
      <c r="B149" s="4" t="s">
        <v>705</v>
      </c>
      <c r="C149" s="4" t="s">
        <v>248</v>
      </c>
      <c r="D149" s="4" t="s">
        <v>706</v>
      </c>
      <c r="E149" s="5">
        <f>IF(ISERROR(FIND(【管】入力シート➁!$B$3,D149)),"",ROW())</f>
        <v>149</v>
      </c>
      <c r="F149" s="5" t="str">
        <f t="shared" si="20"/>
        <v>フェントステープ4mg</v>
      </c>
      <c r="G149" s="4" t="s">
        <v>642</v>
      </c>
      <c r="H149" s="4" t="s">
        <v>658</v>
      </c>
      <c r="I149" s="5" t="s">
        <v>146</v>
      </c>
      <c r="J149" s="5" t="str">
        <f t="shared" si="21"/>
        <v/>
      </c>
      <c r="K149" s="5" t="s">
        <v>146</v>
      </c>
      <c r="L149" s="5" t="str">
        <f t="shared" si="22"/>
        <v>枚</v>
      </c>
      <c r="M149" s="5" t="str">
        <f t="shared" si="23"/>
        <v/>
      </c>
      <c r="N149" s="5" t="str">
        <f t="shared" si="24"/>
        <v/>
      </c>
      <c r="O149" s="5" t="s">
        <v>178</v>
      </c>
      <c r="P149" s="5" t="s">
        <v>146</v>
      </c>
      <c r="Q149" s="5" t="s">
        <v>178</v>
      </c>
      <c r="R149" s="4" t="s">
        <v>691</v>
      </c>
      <c r="S149" s="7">
        <v>7408.7</v>
      </c>
      <c r="T149" s="7">
        <v>7408.7</v>
      </c>
      <c r="U149" s="4" t="s">
        <v>201</v>
      </c>
      <c r="V149" s="4"/>
      <c r="W149" s="4" t="s">
        <v>202</v>
      </c>
      <c r="X149" s="4"/>
      <c r="Y149" s="4" t="s">
        <v>203</v>
      </c>
      <c r="Z149" s="8">
        <v>43266</v>
      </c>
      <c r="AA149" s="8"/>
      <c r="AB149" s="4" t="s">
        <v>204</v>
      </c>
      <c r="AC149" s="4" t="s">
        <v>205</v>
      </c>
      <c r="AD149" s="4" t="s">
        <v>700</v>
      </c>
      <c r="AE149" s="4" t="s">
        <v>226</v>
      </c>
      <c r="AF149" s="4"/>
      <c r="AG149" s="4"/>
      <c r="AH149" s="4"/>
      <c r="AI149" s="4"/>
      <c r="AJ149" s="4" t="s">
        <v>705</v>
      </c>
      <c r="AK149" s="4" t="s">
        <v>357</v>
      </c>
      <c r="AL149" s="4" t="s">
        <v>621</v>
      </c>
      <c r="AM149" s="4" t="s">
        <v>671</v>
      </c>
      <c r="AN149" s="4"/>
      <c r="AO149" s="4"/>
    </row>
    <row r="150" spans="1:41" ht="18">
      <c r="A150" s="6"/>
      <c r="B150" s="4" t="s">
        <v>707</v>
      </c>
      <c r="C150" s="4" t="s">
        <v>248</v>
      </c>
      <c r="D150" s="4" t="s">
        <v>708</v>
      </c>
      <c r="E150" s="5">
        <f>IF(ISERROR(FIND(【管】入力シート➁!$B$3,D150)),"",ROW())</f>
        <v>150</v>
      </c>
      <c r="F150" s="5" t="str">
        <f t="shared" si="20"/>
        <v>フェントステープ6mg</v>
      </c>
      <c r="G150" s="4" t="s">
        <v>642</v>
      </c>
      <c r="H150" s="4" t="s">
        <v>664</v>
      </c>
      <c r="I150" s="5" t="s">
        <v>146</v>
      </c>
      <c r="J150" s="5" t="str">
        <f t="shared" si="21"/>
        <v/>
      </c>
      <c r="K150" s="5" t="s">
        <v>146</v>
      </c>
      <c r="L150" s="5" t="str">
        <f t="shared" si="22"/>
        <v>枚</v>
      </c>
      <c r="M150" s="5" t="str">
        <f t="shared" si="23"/>
        <v/>
      </c>
      <c r="N150" s="5" t="str">
        <f t="shared" si="24"/>
        <v/>
      </c>
      <c r="O150" s="5" t="s">
        <v>178</v>
      </c>
      <c r="P150" s="5" t="s">
        <v>146</v>
      </c>
      <c r="Q150" s="5" t="s">
        <v>178</v>
      </c>
      <c r="R150" s="4" t="s">
        <v>697</v>
      </c>
      <c r="S150" s="7">
        <v>7408.7</v>
      </c>
      <c r="T150" s="7">
        <v>7408.7</v>
      </c>
      <c r="U150" s="4" t="s">
        <v>201</v>
      </c>
      <c r="V150" s="4"/>
      <c r="W150" s="4" t="s">
        <v>202</v>
      </c>
      <c r="X150" s="4"/>
      <c r="Y150" s="4" t="s">
        <v>203</v>
      </c>
      <c r="Z150" s="8">
        <v>41446</v>
      </c>
      <c r="AA150" s="8"/>
      <c r="AB150" s="4" t="s">
        <v>204</v>
      </c>
      <c r="AC150" s="4" t="s">
        <v>205</v>
      </c>
      <c r="AD150" s="4" t="s">
        <v>700</v>
      </c>
      <c r="AE150" s="4" t="s">
        <v>226</v>
      </c>
      <c r="AF150" s="4"/>
      <c r="AG150" s="4"/>
      <c r="AH150" s="4"/>
      <c r="AI150" s="4"/>
      <c r="AJ150" s="4" t="s">
        <v>707</v>
      </c>
      <c r="AK150" s="4" t="s">
        <v>357</v>
      </c>
      <c r="AL150" s="4" t="s">
        <v>621</v>
      </c>
      <c r="AM150" s="4" t="s">
        <v>671</v>
      </c>
      <c r="AN150" s="4"/>
      <c r="AO150" s="4"/>
    </row>
    <row r="151" spans="1:41" ht="18">
      <c r="A151" s="6"/>
      <c r="B151" s="4" t="s">
        <v>709</v>
      </c>
      <c r="C151" s="4" t="s">
        <v>248</v>
      </c>
      <c r="D151" s="4" t="s">
        <v>710</v>
      </c>
      <c r="E151" s="5">
        <f>IF(ISERROR(FIND(【管】入力シート➁!$B$3,D151)),"",ROW())</f>
        <v>151</v>
      </c>
      <c r="F151" s="5" t="str">
        <f t="shared" si="20"/>
        <v>フェントステープ8mg</v>
      </c>
      <c r="G151" s="4" t="s">
        <v>642</v>
      </c>
      <c r="H151" s="4" t="s">
        <v>669</v>
      </c>
      <c r="I151" s="5" t="s">
        <v>146</v>
      </c>
      <c r="J151" s="5" t="str">
        <f t="shared" si="21"/>
        <v/>
      </c>
      <c r="K151" s="5" t="s">
        <v>146</v>
      </c>
      <c r="L151" s="5" t="str">
        <f t="shared" si="22"/>
        <v>枚</v>
      </c>
      <c r="M151" s="5" t="str">
        <f t="shared" si="23"/>
        <v/>
      </c>
      <c r="N151" s="5" t="str">
        <f t="shared" si="24"/>
        <v/>
      </c>
      <c r="O151" s="5" t="s">
        <v>178</v>
      </c>
      <c r="P151" s="5" t="s">
        <v>146</v>
      </c>
      <c r="Q151" s="5" t="s">
        <v>178</v>
      </c>
      <c r="R151" s="4" t="s">
        <v>608</v>
      </c>
      <c r="S151" s="7">
        <v>1649.6</v>
      </c>
      <c r="T151" s="7">
        <v>1649.6</v>
      </c>
      <c r="U151" s="4" t="s">
        <v>201</v>
      </c>
      <c r="V151" s="4"/>
      <c r="W151" s="4" t="s">
        <v>230</v>
      </c>
      <c r="X151" s="4"/>
      <c r="Y151" s="4" t="s">
        <v>203</v>
      </c>
      <c r="Z151" s="8">
        <v>39619</v>
      </c>
      <c r="AA151" s="8"/>
      <c r="AB151" s="4" t="s">
        <v>231</v>
      </c>
      <c r="AC151" s="4" t="s">
        <v>205</v>
      </c>
      <c r="AD151" s="4" t="s">
        <v>711</v>
      </c>
      <c r="AE151" s="4" t="s">
        <v>226</v>
      </c>
      <c r="AF151" s="4"/>
      <c r="AG151" s="4"/>
      <c r="AH151" s="4"/>
      <c r="AI151" s="4"/>
      <c r="AJ151" s="4" t="s">
        <v>709</v>
      </c>
      <c r="AK151" s="4" t="s">
        <v>357</v>
      </c>
      <c r="AL151" s="4" t="s">
        <v>621</v>
      </c>
      <c r="AM151" s="4" t="s">
        <v>671</v>
      </c>
      <c r="AN151" s="4"/>
      <c r="AO151" s="4"/>
    </row>
    <row r="152" spans="1:41" ht="18">
      <c r="A152" s="6"/>
      <c r="B152" s="4" t="s">
        <v>712</v>
      </c>
      <c r="C152" s="5" t="s">
        <v>238</v>
      </c>
      <c r="D152" s="5" t="s">
        <v>713</v>
      </c>
      <c r="E152" s="5">
        <f>IF(ISERROR(FIND(【管】入力シート➁!$B$3,D152)),"",ROW())</f>
        <v>152</v>
      </c>
      <c r="F152" s="5" t="str">
        <f t="shared" si="20"/>
        <v>プレペノン注100mgシリンジ</v>
      </c>
      <c r="G152" s="5" t="s">
        <v>714</v>
      </c>
      <c r="H152" s="5" t="s">
        <v>715</v>
      </c>
      <c r="I152" s="5" t="s">
        <v>716</v>
      </c>
      <c r="J152" s="5" t="str">
        <f t="shared" si="21"/>
        <v>10mL</v>
      </c>
      <c r="K152" s="5" t="s">
        <v>429</v>
      </c>
      <c r="L152" s="5" t="str">
        <f t="shared" si="22"/>
        <v>%10mL1筒</v>
      </c>
      <c r="M152" s="5" t="str">
        <f t="shared" si="23"/>
        <v>0mL1筒</v>
      </c>
      <c r="N152" s="5" t="str">
        <f t="shared" si="24"/>
        <v>筒</v>
      </c>
      <c r="O152" s="5" t="s">
        <v>717</v>
      </c>
      <c r="P152" s="5" t="s">
        <v>430</v>
      </c>
      <c r="Q152" s="5" t="s">
        <v>717</v>
      </c>
      <c r="R152" s="4" t="s">
        <v>683</v>
      </c>
      <c r="S152" s="7">
        <v>1187.8</v>
      </c>
      <c r="T152" s="7">
        <v>1187.8</v>
      </c>
      <c r="U152" s="4" t="s">
        <v>201</v>
      </c>
      <c r="V152" s="4"/>
      <c r="W152" s="4" t="s">
        <v>202</v>
      </c>
      <c r="X152" s="4"/>
      <c r="Y152" s="4" t="s">
        <v>203</v>
      </c>
      <c r="Z152" s="8">
        <v>41082</v>
      </c>
      <c r="AA152" s="8"/>
      <c r="AB152" s="4" t="s">
        <v>204</v>
      </c>
      <c r="AC152" s="4" t="s">
        <v>205</v>
      </c>
      <c r="AD152" s="4" t="s">
        <v>711</v>
      </c>
      <c r="AE152" s="4" t="s">
        <v>226</v>
      </c>
      <c r="AF152" s="4"/>
      <c r="AG152" s="4"/>
      <c r="AH152" s="4"/>
      <c r="AI152" s="4"/>
      <c r="AJ152" s="4" t="s">
        <v>712</v>
      </c>
      <c r="AK152" s="4" t="s">
        <v>357</v>
      </c>
      <c r="AL152" s="4" t="s">
        <v>621</v>
      </c>
      <c r="AM152" s="4" t="s">
        <v>671</v>
      </c>
      <c r="AN152" s="4"/>
      <c r="AO152" s="4"/>
    </row>
    <row r="153" spans="1:41" ht="18">
      <c r="A153" s="6"/>
      <c r="B153" s="4" t="s">
        <v>718</v>
      </c>
      <c r="C153" s="4" t="s">
        <v>238</v>
      </c>
      <c r="D153" s="4" t="s">
        <v>719</v>
      </c>
      <c r="E153" s="5">
        <f>IF(ISERROR(FIND(【管】入力シート➁!$B$3,D153)),"",ROW())</f>
        <v>153</v>
      </c>
      <c r="F153" s="5" t="str">
        <f t="shared" si="20"/>
        <v>ペチジン塩酸塩注射液35mg「タケダ」</v>
      </c>
      <c r="G153" s="4" t="s">
        <v>720</v>
      </c>
      <c r="H153" s="4" t="s">
        <v>721</v>
      </c>
      <c r="I153" s="5" t="s">
        <v>722</v>
      </c>
      <c r="J153" s="5" t="str">
        <f t="shared" si="21"/>
        <v>1mL</v>
      </c>
      <c r="K153" s="5" t="s">
        <v>264</v>
      </c>
      <c r="L153" s="5" t="str">
        <f t="shared" si="22"/>
        <v>mL1管</v>
      </c>
      <c r="M153" s="5" t="str">
        <f t="shared" si="23"/>
        <v>管</v>
      </c>
      <c r="N153" s="5" t="str">
        <f t="shared" si="24"/>
        <v/>
      </c>
      <c r="O153" s="5" t="s">
        <v>265</v>
      </c>
      <c r="P153" s="5" t="s">
        <v>266</v>
      </c>
      <c r="Q153" s="5" t="s">
        <v>190</v>
      </c>
      <c r="R153" s="4" t="s">
        <v>200</v>
      </c>
      <c r="S153" s="7">
        <v>1187.8</v>
      </c>
      <c r="T153" s="7">
        <v>1187.8</v>
      </c>
      <c r="U153" s="4" t="s">
        <v>201</v>
      </c>
      <c r="V153" s="4"/>
      <c r="W153" s="4" t="s">
        <v>202</v>
      </c>
      <c r="X153" s="4"/>
      <c r="Y153" s="4" t="s">
        <v>203</v>
      </c>
      <c r="Z153" s="8">
        <v>43812</v>
      </c>
      <c r="AA153" s="8"/>
      <c r="AB153" s="4" t="s">
        <v>204</v>
      </c>
      <c r="AC153" s="4" t="s">
        <v>205</v>
      </c>
      <c r="AD153" s="4" t="s">
        <v>711</v>
      </c>
      <c r="AE153" s="4" t="s">
        <v>226</v>
      </c>
      <c r="AF153" s="4"/>
      <c r="AG153" s="4"/>
      <c r="AH153" s="4"/>
      <c r="AI153" s="4"/>
      <c r="AJ153" s="4" t="s">
        <v>718</v>
      </c>
      <c r="AK153" s="4" t="s">
        <v>357</v>
      </c>
      <c r="AL153" s="4" t="s">
        <v>621</v>
      </c>
      <c r="AM153" s="4" t="s">
        <v>671</v>
      </c>
      <c r="AN153" s="4"/>
      <c r="AO153" s="4"/>
    </row>
    <row r="154" spans="1:41" ht="18">
      <c r="A154" s="6"/>
      <c r="B154" s="4" t="s">
        <v>723</v>
      </c>
      <c r="C154" s="4" t="s">
        <v>238</v>
      </c>
      <c r="D154" s="4" t="s">
        <v>724</v>
      </c>
      <c r="E154" s="5">
        <f>IF(ISERROR(FIND(【管】入力シート➁!$B$3,D154)),"",ROW())</f>
        <v>154</v>
      </c>
      <c r="F154" s="5" t="str">
        <f t="shared" si="20"/>
        <v>ペチジン塩酸塩注射液50mg「タケダ」</v>
      </c>
      <c r="G154" s="4" t="s">
        <v>720</v>
      </c>
      <c r="H154" s="4" t="s">
        <v>725</v>
      </c>
      <c r="I154" s="5" t="s">
        <v>726</v>
      </c>
      <c r="J154" s="5" t="str">
        <f t="shared" si="21"/>
        <v>1mL</v>
      </c>
      <c r="K154" s="5" t="s">
        <v>264</v>
      </c>
      <c r="L154" s="5" t="str">
        <f t="shared" si="22"/>
        <v>mL1管</v>
      </c>
      <c r="M154" s="5" t="str">
        <f t="shared" si="23"/>
        <v>管</v>
      </c>
      <c r="N154" s="5" t="str">
        <f t="shared" si="24"/>
        <v/>
      </c>
      <c r="O154" s="5" t="s">
        <v>265</v>
      </c>
      <c r="P154" s="5" t="s">
        <v>266</v>
      </c>
      <c r="Q154" s="5" t="s">
        <v>190</v>
      </c>
      <c r="R154" s="4" t="s">
        <v>691</v>
      </c>
      <c r="S154" s="7">
        <v>726.7</v>
      </c>
      <c r="T154" s="7">
        <v>781.3</v>
      </c>
      <c r="U154" s="4" t="s">
        <v>201</v>
      </c>
      <c r="V154" s="4"/>
      <c r="W154" s="4" t="s">
        <v>202</v>
      </c>
      <c r="X154" s="4"/>
      <c r="Y154" s="4" t="s">
        <v>203</v>
      </c>
      <c r="Z154" s="8">
        <v>43266</v>
      </c>
      <c r="AA154" s="8"/>
      <c r="AB154" s="4" t="s">
        <v>204</v>
      </c>
      <c r="AC154" s="4" t="s">
        <v>205</v>
      </c>
      <c r="AD154" s="4" t="s">
        <v>711</v>
      </c>
      <c r="AE154" s="4" t="s">
        <v>226</v>
      </c>
      <c r="AF154" s="4"/>
      <c r="AG154" s="4"/>
      <c r="AH154" s="4"/>
      <c r="AI154" s="4"/>
      <c r="AJ154" s="4" t="s">
        <v>723</v>
      </c>
      <c r="AK154" s="4" t="s">
        <v>357</v>
      </c>
      <c r="AL154" s="4" t="s">
        <v>621</v>
      </c>
      <c r="AM154" s="4" t="s">
        <v>671</v>
      </c>
      <c r="AN154" s="4"/>
      <c r="AO154" s="4"/>
    </row>
    <row r="155" spans="1:41" ht="18">
      <c r="A155" s="6"/>
      <c r="B155" s="4" t="s">
        <v>727</v>
      </c>
      <c r="C155" s="4" t="s">
        <v>238</v>
      </c>
      <c r="D155" s="4" t="s">
        <v>728</v>
      </c>
      <c r="E155" s="5">
        <f>IF(ISERROR(FIND(【管】入力シート➁!$B$3,D155)),"",ROW())</f>
        <v>155</v>
      </c>
      <c r="F155" s="5" t="str">
        <f t="shared" si="20"/>
        <v>ペチロルファン注射液</v>
      </c>
      <c r="G155" s="4" t="s">
        <v>729</v>
      </c>
      <c r="H155" s="4" t="s">
        <v>730</v>
      </c>
      <c r="I155" s="5" t="s">
        <v>264</v>
      </c>
      <c r="J155" s="5" t="str">
        <f t="shared" si="21"/>
        <v/>
      </c>
      <c r="K155" s="5" t="s">
        <v>264</v>
      </c>
      <c r="L155" s="5" t="str">
        <f t="shared" si="22"/>
        <v>mL1管</v>
      </c>
      <c r="M155" s="5" t="str">
        <f t="shared" si="23"/>
        <v>管</v>
      </c>
      <c r="N155" s="5" t="str">
        <f t="shared" si="24"/>
        <v/>
      </c>
      <c r="O155" s="5" t="s">
        <v>265</v>
      </c>
      <c r="P155" s="5" t="s">
        <v>266</v>
      </c>
      <c r="Q155" s="5" t="s">
        <v>190</v>
      </c>
      <c r="R155" s="4" t="s">
        <v>697</v>
      </c>
      <c r="S155" s="7">
        <v>1104.8</v>
      </c>
      <c r="T155" s="7">
        <v>1187.8</v>
      </c>
      <c r="U155" s="4" t="s">
        <v>201</v>
      </c>
      <c r="V155" s="4"/>
      <c r="W155" s="4" t="s">
        <v>202</v>
      </c>
      <c r="X155" s="4"/>
      <c r="Y155" s="4" t="s">
        <v>203</v>
      </c>
      <c r="Z155" s="8">
        <v>41446</v>
      </c>
      <c r="AA155" s="8"/>
      <c r="AB155" s="4" t="s">
        <v>204</v>
      </c>
      <c r="AC155" s="4" t="s">
        <v>205</v>
      </c>
      <c r="AD155" s="4" t="s">
        <v>711</v>
      </c>
      <c r="AE155" s="4" t="s">
        <v>226</v>
      </c>
      <c r="AF155" s="4"/>
      <c r="AG155" s="4"/>
      <c r="AH155" s="4"/>
      <c r="AI155" s="4"/>
      <c r="AJ155" s="4" t="s">
        <v>727</v>
      </c>
      <c r="AK155" s="4" t="s">
        <v>357</v>
      </c>
      <c r="AL155" s="4" t="s">
        <v>621</v>
      </c>
      <c r="AM155" s="4" t="s">
        <v>671</v>
      </c>
      <c r="AN155" s="4"/>
      <c r="AO155" s="4"/>
    </row>
    <row r="156" spans="1:41" ht="18">
      <c r="A156" s="6"/>
      <c r="B156" s="4" t="s">
        <v>731</v>
      </c>
      <c r="C156" s="4" t="s">
        <v>238</v>
      </c>
      <c r="D156" s="4" t="s">
        <v>732</v>
      </c>
      <c r="E156" s="5">
        <f>IF(ISERROR(FIND(【管】入力シート➁!$B$3,D156)),"",ROW())</f>
        <v>156</v>
      </c>
      <c r="F156" s="5" t="str">
        <f t="shared" si="20"/>
        <v>ペチロルファン配合注HD</v>
      </c>
      <c r="G156" s="4" t="s">
        <v>729</v>
      </c>
      <c r="H156" s="4" t="s">
        <v>730</v>
      </c>
      <c r="I156" s="5" t="s">
        <v>264</v>
      </c>
      <c r="J156" s="5" t="str">
        <f t="shared" si="21"/>
        <v/>
      </c>
      <c r="K156" s="5" t="s">
        <v>264</v>
      </c>
      <c r="L156" s="5" t="str">
        <f t="shared" si="22"/>
        <v>mL1管</v>
      </c>
      <c r="M156" s="5" t="str">
        <f t="shared" si="23"/>
        <v>管</v>
      </c>
      <c r="N156" s="5" t="str">
        <f t="shared" si="24"/>
        <v/>
      </c>
      <c r="O156" s="5" t="s">
        <v>265</v>
      </c>
      <c r="P156" s="5" t="s">
        <v>266</v>
      </c>
      <c r="Q156" s="5" t="s">
        <v>190</v>
      </c>
      <c r="R156" s="4" t="s">
        <v>284</v>
      </c>
      <c r="S156" s="7">
        <v>2199.3000000000002</v>
      </c>
      <c r="T156" s="7">
        <v>2199.3000000000002</v>
      </c>
      <c r="U156" s="4" t="s">
        <v>201</v>
      </c>
      <c r="V156" s="4"/>
      <c r="W156" s="4" t="s">
        <v>202</v>
      </c>
      <c r="X156" s="4"/>
      <c r="Y156" s="4" t="s">
        <v>203</v>
      </c>
      <c r="Z156" s="8">
        <v>43796</v>
      </c>
      <c r="AA156" s="8"/>
      <c r="AB156" s="4" t="s">
        <v>204</v>
      </c>
      <c r="AC156" s="4" t="s">
        <v>205</v>
      </c>
      <c r="AD156" s="4" t="s">
        <v>733</v>
      </c>
      <c r="AE156" s="4" t="s">
        <v>207</v>
      </c>
      <c r="AF156" s="4"/>
      <c r="AG156" s="4"/>
      <c r="AH156" s="4"/>
      <c r="AI156" s="4"/>
      <c r="AJ156" s="4" t="s">
        <v>731</v>
      </c>
      <c r="AK156" s="4" t="s">
        <v>357</v>
      </c>
      <c r="AL156" s="4" t="s">
        <v>621</v>
      </c>
      <c r="AM156" s="4" t="s">
        <v>671</v>
      </c>
      <c r="AN156" s="4"/>
      <c r="AO156" s="4"/>
    </row>
    <row r="157" spans="1:41" ht="18">
      <c r="A157" s="6"/>
      <c r="B157" s="4" t="s">
        <v>734</v>
      </c>
      <c r="C157" s="4" t="s">
        <v>238</v>
      </c>
      <c r="D157" s="4" t="s">
        <v>735</v>
      </c>
      <c r="E157" s="5">
        <f>IF(ISERROR(FIND(【管】入力シート➁!$B$3,D157)),"",ROW())</f>
        <v>157</v>
      </c>
      <c r="F157" s="5" t="str">
        <f t="shared" si="20"/>
        <v>ペチロルファン配合注LD</v>
      </c>
      <c r="G157" s="4" t="s">
        <v>736</v>
      </c>
      <c r="H157" s="4" t="s">
        <v>730</v>
      </c>
      <c r="I157" s="5" t="s">
        <v>264</v>
      </c>
      <c r="J157" s="5" t="str">
        <f t="shared" si="21"/>
        <v/>
      </c>
      <c r="K157" s="5" t="s">
        <v>264</v>
      </c>
      <c r="L157" s="5" t="str">
        <f t="shared" si="22"/>
        <v>mL1管</v>
      </c>
      <c r="M157" s="5" t="str">
        <f t="shared" si="23"/>
        <v>管</v>
      </c>
      <c r="N157" s="5" t="str">
        <f t="shared" si="24"/>
        <v/>
      </c>
      <c r="O157" s="5" t="s">
        <v>265</v>
      </c>
      <c r="P157" s="5" t="s">
        <v>266</v>
      </c>
      <c r="Q157" s="5" t="s">
        <v>190</v>
      </c>
      <c r="R157" s="4" t="s">
        <v>608</v>
      </c>
      <c r="S157" s="7">
        <v>2868.4</v>
      </c>
      <c r="T157" s="7">
        <v>2956.8</v>
      </c>
      <c r="U157" s="4" t="s">
        <v>201</v>
      </c>
      <c r="V157" s="4"/>
      <c r="W157" s="4" t="s">
        <v>230</v>
      </c>
      <c r="X157" s="4"/>
      <c r="Y157" s="4" t="s">
        <v>203</v>
      </c>
      <c r="Z157" s="8">
        <v>39619</v>
      </c>
      <c r="AA157" s="8"/>
      <c r="AB157" s="4" t="s">
        <v>231</v>
      </c>
      <c r="AC157" s="4" t="s">
        <v>205</v>
      </c>
      <c r="AD157" s="4" t="s">
        <v>737</v>
      </c>
      <c r="AE157" s="4" t="s">
        <v>226</v>
      </c>
      <c r="AF157" s="4"/>
      <c r="AG157" s="4"/>
      <c r="AH157" s="4"/>
      <c r="AI157" s="4"/>
      <c r="AJ157" s="4" t="s">
        <v>734</v>
      </c>
      <c r="AK157" s="4" t="s">
        <v>357</v>
      </c>
      <c r="AL157" s="4" t="s">
        <v>621</v>
      </c>
      <c r="AM157" s="4" t="s">
        <v>671</v>
      </c>
      <c r="AN157" s="4"/>
      <c r="AO157" s="4"/>
    </row>
    <row r="158" spans="1:41" ht="18">
      <c r="A158" s="6"/>
      <c r="B158" s="4" t="s">
        <v>738</v>
      </c>
      <c r="C158" s="4" t="s">
        <v>142</v>
      </c>
      <c r="D158" s="4" t="s">
        <v>739</v>
      </c>
      <c r="E158" s="5">
        <f>IF(ISERROR(FIND(【管】入力シート➁!$B$3,D158)),"",ROW())</f>
        <v>158</v>
      </c>
      <c r="F158" s="5" t="str">
        <f t="shared" si="20"/>
        <v>メサペイン錠10mg</v>
      </c>
      <c r="G158" s="4" t="s">
        <v>740</v>
      </c>
      <c r="H158" s="4" t="s">
        <v>145</v>
      </c>
      <c r="I158" s="5" t="s">
        <v>146</v>
      </c>
      <c r="J158" s="5" t="str">
        <f t="shared" si="21"/>
        <v/>
      </c>
      <c r="K158" s="5" t="s">
        <v>146</v>
      </c>
      <c r="L158" s="5" t="str">
        <f t="shared" si="22"/>
        <v>0mg1錠</v>
      </c>
      <c r="M158" s="5" t="str">
        <f t="shared" si="23"/>
        <v>錠</v>
      </c>
      <c r="N158" s="5" t="str">
        <f t="shared" si="24"/>
        <v/>
      </c>
      <c r="O158" s="5" t="s">
        <v>147</v>
      </c>
      <c r="P158" s="5" t="s">
        <v>146</v>
      </c>
      <c r="Q158" s="5" t="s">
        <v>147</v>
      </c>
      <c r="R158" s="4" t="s">
        <v>683</v>
      </c>
      <c r="S158" s="7">
        <v>2133.6999999999998</v>
      </c>
      <c r="T158" s="7">
        <v>2199.3000000000002</v>
      </c>
      <c r="U158" s="4" t="s">
        <v>201</v>
      </c>
      <c r="V158" s="4"/>
      <c r="W158" s="4" t="s">
        <v>202</v>
      </c>
      <c r="X158" s="4"/>
      <c r="Y158" s="4" t="s">
        <v>203</v>
      </c>
      <c r="Z158" s="8">
        <v>41082</v>
      </c>
      <c r="AA158" s="8"/>
      <c r="AB158" s="4" t="s">
        <v>204</v>
      </c>
      <c r="AC158" s="4" t="s">
        <v>205</v>
      </c>
      <c r="AD158" s="4" t="s">
        <v>737</v>
      </c>
      <c r="AE158" s="4" t="s">
        <v>226</v>
      </c>
      <c r="AF158" s="4"/>
      <c r="AG158" s="4"/>
      <c r="AH158" s="4"/>
      <c r="AI158" s="4"/>
      <c r="AJ158" s="4" t="s">
        <v>738</v>
      </c>
      <c r="AK158" s="4" t="s">
        <v>357</v>
      </c>
      <c r="AL158" s="4" t="s">
        <v>621</v>
      </c>
      <c r="AM158" s="4" t="s">
        <v>671</v>
      </c>
      <c r="AN158" s="4"/>
      <c r="AO158" s="4"/>
    </row>
    <row r="159" spans="1:41" ht="18">
      <c r="A159" s="6"/>
      <c r="B159" s="4" t="s">
        <v>741</v>
      </c>
      <c r="C159" s="4" t="s">
        <v>142</v>
      </c>
      <c r="D159" s="4" t="s">
        <v>742</v>
      </c>
      <c r="E159" s="5">
        <f>IF(ISERROR(FIND(【管】入力シート➁!$B$3,D159)),"",ROW())</f>
        <v>159</v>
      </c>
      <c r="F159" s="5" t="str">
        <f t="shared" si="20"/>
        <v>メサペイン錠5mg</v>
      </c>
      <c r="G159" s="4" t="s">
        <v>740</v>
      </c>
      <c r="H159" s="4" t="s">
        <v>341</v>
      </c>
      <c r="I159" s="5" t="s">
        <v>146</v>
      </c>
      <c r="J159" s="5" t="str">
        <f t="shared" si="21"/>
        <v/>
      </c>
      <c r="K159" s="5" t="s">
        <v>146</v>
      </c>
      <c r="L159" s="5" t="str">
        <f t="shared" si="22"/>
        <v>錠</v>
      </c>
      <c r="M159" s="5" t="str">
        <f t="shared" si="23"/>
        <v/>
      </c>
      <c r="N159" s="5" t="str">
        <f t="shared" si="24"/>
        <v/>
      </c>
      <c r="O159" s="5" t="s">
        <v>147</v>
      </c>
      <c r="P159" s="5" t="s">
        <v>146</v>
      </c>
      <c r="Q159" s="5" t="s">
        <v>147</v>
      </c>
      <c r="R159" s="4" t="s">
        <v>200</v>
      </c>
      <c r="S159" s="7">
        <v>2199.3000000000002</v>
      </c>
      <c r="T159" s="7">
        <v>2199.3000000000002</v>
      </c>
      <c r="U159" s="4" t="s">
        <v>201</v>
      </c>
      <c r="V159" s="4"/>
      <c r="W159" s="4" t="s">
        <v>202</v>
      </c>
      <c r="X159" s="4"/>
      <c r="Y159" s="4" t="s">
        <v>203</v>
      </c>
      <c r="Z159" s="8">
        <v>43812</v>
      </c>
      <c r="AA159" s="8"/>
      <c r="AB159" s="4" t="s">
        <v>204</v>
      </c>
      <c r="AC159" s="4" t="s">
        <v>205</v>
      </c>
      <c r="AD159" s="4" t="s">
        <v>737</v>
      </c>
      <c r="AE159" s="4" t="s">
        <v>226</v>
      </c>
      <c r="AF159" s="4"/>
      <c r="AG159" s="4"/>
      <c r="AH159" s="4"/>
      <c r="AI159" s="4"/>
      <c r="AJ159" s="4" t="s">
        <v>741</v>
      </c>
      <c r="AK159" s="4" t="s">
        <v>357</v>
      </c>
      <c r="AL159" s="4" t="s">
        <v>621</v>
      </c>
      <c r="AM159" s="4" t="s">
        <v>671</v>
      </c>
      <c r="AN159" s="4"/>
      <c r="AO159" s="4"/>
    </row>
    <row r="160" spans="1:41" ht="18">
      <c r="A160" s="6"/>
      <c r="B160" s="4" t="s">
        <v>743</v>
      </c>
      <c r="C160" s="4" t="s">
        <v>142</v>
      </c>
      <c r="D160" s="4" t="s">
        <v>744</v>
      </c>
      <c r="E160" s="5">
        <f>IF(ISERROR(FIND(【管】入力シート➁!$B$3,D160)),"",ROW())</f>
        <v>160</v>
      </c>
      <c r="F160" s="5" t="str">
        <f t="shared" si="20"/>
        <v>メテバニール錠2mg</v>
      </c>
      <c r="G160" s="4" t="s">
        <v>745</v>
      </c>
      <c r="H160" s="4" t="s">
        <v>519</v>
      </c>
      <c r="I160" s="5" t="s">
        <v>146</v>
      </c>
      <c r="J160" s="5" t="str">
        <f t="shared" si="21"/>
        <v/>
      </c>
      <c r="K160" s="5" t="s">
        <v>146</v>
      </c>
      <c r="L160" s="5" t="str">
        <f t="shared" si="22"/>
        <v>錠</v>
      </c>
      <c r="M160" s="5" t="str">
        <f t="shared" si="23"/>
        <v/>
      </c>
      <c r="N160" s="5" t="str">
        <f t="shared" si="24"/>
        <v/>
      </c>
      <c r="O160" s="5" t="s">
        <v>147</v>
      </c>
      <c r="P160" s="5" t="s">
        <v>146</v>
      </c>
      <c r="Q160" s="5" t="s">
        <v>147</v>
      </c>
      <c r="R160" s="4" t="s">
        <v>691</v>
      </c>
      <c r="S160" s="7">
        <v>2133.6999999999998</v>
      </c>
      <c r="T160" s="7">
        <v>2199.3000000000002</v>
      </c>
      <c r="U160" s="4" t="s">
        <v>201</v>
      </c>
      <c r="V160" s="4"/>
      <c r="W160" s="4" t="s">
        <v>202</v>
      </c>
      <c r="X160" s="4"/>
      <c r="Y160" s="4" t="s">
        <v>203</v>
      </c>
      <c r="Z160" s="8">
        <v>43266</v>
      </c>
      <c r="AA160" s="8"/>
      <c r="AB160" s="4" t="s">
        <v>204</v>
      </c>
      <c r="AC160" s="4" t="s">
        <v>205</v>
      </c>
      <c r="AD160" s="4" t="s">
        <v>737</v>
      </c>
      <c r="AE160" s="4" t="s">
        <v>226</v>
      </c>
      <c r="AF160" s="4"/>
      <c r="AG160" s="4"/>
      <c r="AH160" s="4"/>
      <c r="AI160" s="4"/>
      <c r="AJ160" s="4" t="s">
        <v>743</v>
      </c>
      <c r="AK160" s="4" t="s">
        <v>357</v>
      </c>
      <c r="AL160" s="4" t="s">
        <v>621</v>
      </c>
      <c r="AM160" s="4" t="s">
        <v>671</v>
      </c>
      <c r="AN160" s="4"/>
      <c r="AO160" s="4"/>
    </row>
    <row r="161" spans="1:41" ht="18">
      <c r="A161" s="6"/>
      <c r="B161" s="4" t="s">
        <v>746</v>
      </c>
      <c r="C161" s="4" t="s">
        <v>142</v>
      </c>
      <c r="D161" s="4" t="s">
        <v>747</v>
      </c>
      <c r="E161" s="5">
        <f>IF(ISERROR(FIND(【管】入力シート➁!$B$3,D161)),"",ROW())</f>
        <v>161</v>
      </c>
      <c r="F161" s="5" t="str">
        <f t="shared" si="20"/>
        <v>モルヒネ塩酸塩錠10mg「DSP」</v>
      </c>
      <c r="G161" s="4" t="s">
        <v>748</v>
      </c>
      <c r="H161" s="4" t="s">
        <v>145</v>
      </c>
      <c r="I161" s="5" t="s">
        <v>146</v>
      </c>
      <c r="J161" s="5" t="str">
        <f t="shared" si="21"/>
        <v/>
      </c>
      <c r="K161" s="5" t="s">
        <v>146</v>
      </c>
      <c r="L161" s="5" t="str">
        <f t="shared" si="22"/>
        <v>0mg1錠</v>
      </c>
      <c r="M161" s="5" t="str">
        <f t="shared" si="23"/>
        <v>錠</v>
      </c>
      <c r="N161" s="5" t="str">
        <f t="shared" si="24"/>
        <v/>
      </c>
      <c r="O161" s="5" t="s">
        <v>147</v>
      </c>
      <c r="P161" s="5" t="s">
        <v>146</v>
      </c>
      <c r="Q161" s="5" t="s">
        <v>147</v>
      </c>
      <c r="R161" s="4" t="s">
        <v>697</v>
      </c>
      <c r="S161" s="7">
        <v>2133.6999999999998</v>
      </c>
      <c r="T161" s="7">
        <v>2199.3000000000002</v>
      </c>
      <c r="U161" s="4" t="s">
        <v>201</v>
      </c>
      <c r="V161" s="4"/>
      <c r="W161" s="4" t="s">
        <v>202</v>
      </c>
      <c r="X161" s="4"/>
      <c r="Y161" s="4" t="s">
        <v>203</v>
      </c>
      <c r="Z161" s="8">
        <v>41446</v>
      </c>
      <c r="AA161" s="8"/>
      <c r="AB161" s="4" t="s">
        <v>204</v>
      </c>
      <c r="AC161" s="4" t="s">
        <v>205</v>
      </c>
      <c r="AD161" s="4" t="s">
        <v>737</v>
      </c>
      <c r="AE161" s="4" t="s">
        <v>226</v>
      </c>
      <c r="AF161" s="4"/>
      <c r="AG161" s="4"/>
      <c r="AH161" s="4"/>
      <c r="AI161" s="4"/>
      <c r="AJ161" s="4" t="s">
        <v>746</v>
      </c>
      <c r="AK161" s="4" t="s">
        <v>357</v>
      </c>
      <c r="AL161" s="4" t="s">
        <v>621</v>
      </c>
      <c r="AM161" s="4" t="s">
        <v>671</v>
      </c>
      <c r="AN161" s="4"/>
      <c r="AO161" s="4"/>
    </row>
    <row r="162" spans="1:41" ht="18">
      <c r="A162" s="6"/>
      <c r="B162" s="4" t="s">
        <v>749</v>
      </c>
      <c r="C162" s="4" t="s">
        <v>142</v>
      </c>
      <c r="D162" s="4" t="s">
        <v>750</v>
      </c>
      <c r="E162" s="5">
        <f>IF(ISERROR(FIND(【管】入力シート➁!$B$3,D162)),"",ROW())</f>
        <v>162</v>
      </c>
      <c r="F162" s="5" t="str">
        <f t="shared" ref="F162:F191" si="25">INDEX(D:D,SMALL(E:E,ROW(D161)))</f>
        <v>モルヒネ塩酸塩水和物「タケダ」原末</v>
      </c>
      <c r="G162" s="4" t="s">
        <v>419</v>
      </c>
      <c r="H162" s="4" t="s">
        <v>235</v>
      </c>
      <c r="I162" s="5" t="s">
        <v>146</v>
      </c>
      <c r="J162" s="5" t="str">
        <f t="shared" ref="J162:J191" si="26">IFERROR(RIGHT(I162,LEN(I162)-FIND("%",I162)),IFERROR((RIGHT(I162,LEN(I162)-FIND("g",I162))),""))</f>
        <v/>
      </c>
      <c r="K162" s="5" t="s">
        <v>146</v>
      </c>
      <c r="L162" s="5" t="str">
        <f t="shared" ref="L162:L191" si="27">RIGHT(H162,LEN(H162)-FIND("1",H162))</f>
        <v>g</v>
      </c>
      <c r="M162" s="5" t="str">
        <f t="shared" ref="M162:M191" si="28">IFERROR(RIGHT(L162,LEN(L162)-FIND("1",L162)),"")</f>
        <v/>
      </c>
      <c r="N162" s="5" t="str">
        <f t="shared" ref="N162:N191" si="29">IFERROR(RIGHT(M162,LEN(M162)-FIND("1",M162)),"")</f>
        <v/>
      </c>
      <c r="O162" s="5" t="s">
        <v>210</v>
      </c>
      <c r="P162" s="5" t="s">
        <v>146</v>
      </c>
      <c r="Q162" s="5" t="s">
        <v>210</v>
      </c>
      <c r="R162" s="4" t="s">
        <v>284</v>
      </c>
      <c r="S162" s="7">
        <v>4083</v>
      </c>
      <c r="T162" s="7">
        <v>4083</v>
      </c>
      <c r="U162" s="4" t="s">
        <v>201</v>
      </c>
      <c r="V162" s="4"/>
      <c r="W162" s="4" t="s">
        <v>202</v>
      </c>
      <c r="X162" s="4"/>
      <c r="Y162" s="4" t="s">
        <v>203</v>
      </c>
      <c r="Z162" s="8">
        <v>43796</v>
      </c>
      <c r="AA162" s="8"/>
      <c r="AB162" s="4" t="s">
        <v>204</v>
      </c>
      <c r="AC162" s="4" t="s">
        <v>205</v>
      </c>
      <c r="AD162" s="4" t="s">
        <v>751</v>
      </c>
      <c r="AE162" s="4" t="s">
        <v>207</v>
      </c>
      <c r="AF162" s="4"/>
      <c r="AG162" s="4"/>
      <c r="AH162" s="4"/>
      <c r="AI162" s="4"/>
      <c r="AJ162" s="4" t="s">
        <v>749</v>
      </c>
      <c r="AK162" s="4" t="s">
        <v>357</v>
      </c>
      <c r="AL162" s="4" t="s">
        <v>621</v>
      </c>
      <c r="AM162" s="4" t="s">
        <v>671</v>
      </c>
      <c r="AN162" s="4"/>
      <c r="AO162" s="4"/>
    </row>
    <row r="163" spans="1:41" ht="18">
      <c r="A163" s="6"/>
      <c r="B163" s="4" t="s">
        <v>752</v>
      </c>
      <c r="C163" s="4" t="s">
        <v>142</v>
      </c>
      <c r="D163" s="4" t="s">
        <v>753</v>
      </c>
      <c r="E163" s="5">
        <f>IF(ISERROR(FIND(【管】入力シート➁!$B$3,D163)),"",ROW())</f>
        <v>163</v>
      </c>
      <c r="F163" s="5" t="str">
        <f t="shared" si="25"/>
        <v>モルヒネ塩酸塩水和物「第一三共」原末</v>
      </c>
      <c r="G163" s="4" t="s">
        <v>419</v>
      </c>
      <c r="H163" s="4" t="s">
        <v>235</v>
      </c>
      <c r="I163" s="5" t="s">
        <v>146</v>
      </c>
      <c r="J163" s="5" t="str">
        <f t="shared" si="26"/>
        <v/>
      </c>
      <c r="K163" s="5" t="s">
        <v>146</v>
      </c>
      <c r="L163" s="5" t="str">
        <f t="shared" si="27"/>
        <v>g</v>
      </c>
      <c r="M163" s="5" t="str">
        <f t="shared" si="28"/>
        <v/>
      </c>
      <c r="N163" s="5" t="str">
        <f t="shared" si="29"/>
        <v/>
      </c>
      <c r="O163" s="5" t="s">
        <v>210</v>
      </c>
      <c r="P163" s="5" t="s">
        <v>146</v>
      </c>
      <c r="Q163" s="5" t="s">
        <v>210</v>
      </c>
      <c r="R163" s="4" t="s">
        <v>284</v>
      </c>
      <c r="S163" s="7">
        <v>5688.8</v>
      </c>
      <c r="T163" s="7">
        <v>5688.8</v>
      </c>
      <c r="U163" s="4" t="s">
        <v>201</v>
      </c>
      <c r="V163" s="4"/>
      <c r="W163" s="4" t="s">
        <v>202</v>
      </c>
      <c r="X163" s="4"/>
      <c r="Y163" s="4" t="s">
        <v>203</v>
      </c>
      <c r="Z163" s="8">
        <v>43796</v>
      </c>
      <c r="AA163" s="8"/>
      <c r="AB163" s="4" t="s">
        <v>204</v>
      </c>
      <c r="AC163" s="4" t="s">
        <v>205</v>
      </c>
      <c r="AD163" s="4" t="s">
        <v>754</v>
      </c>
      <c r="AE163" s="4" t="s">
        <v>207</v>
      </c>
      <c r="AF163" s="4"/>
      <c r="AG163" s="4"/>
      <c r="AH163" s="4"/>
      <c r="AI163" s="4"/>
      <c r="AJ163" s="4" t="s">
        <v>752</v>
      </c>
      <c r="AK163" s="4" t="s">
        <v>357</v>
      </c>
      <c r="AL163" s="4" t="s">
        <v>621</v>
      </c>
      <c r="AM163" s="4" t="s">
        <v>671</v>
      </c>
      <c r="AN163" s="4"/>
      <c r="AO163" s="4"/>
    </row>
    <row r="164" spans="1:41" ht="18">
      <c r="A164" s="6"/>
      <c r="B164" s="4" t="s">
        <v>755</v>
      </c>
      <c r="C164" s="4" t="s">
        <v>238</v>
      </c>
      <c r="D164" s="4" t="s">
        <v>756</v>
      </c>
      <c r="E164" s="5">
        <f>IF(ISERROR(FIND(【管】入力シート➁!$B$3,D164)),"",ROW())</f>
        <v>164</v>
      </c>
      <c r="F164" s="5" t="str">
        <f t="shared" si="25"/>
        <v>モルヒネ塩酸塩注100mgシリンジ「テルモ」</v>
      </c>
      <c r="G164" s="4" t="s">
        <v>714</v>
      </c>
      <c r="H164" s="4" t="s">
        <v>715</v>
      </c>
      <c r="I164" s="5" t="s">
        <v>716</v>
      </c>
      <c r="J164" s="5" t="str">
        <f t="shared" si="26"/>
        <v>10mL</v>
      </c>
      <c r="K164" s="5" t="s">
        <v>429</v>
      </c>
      <c r="L164" s="5" t="str">
        <f t="shared" si="27"/>
        <v>%10mL1筒</v>
      </c>
      <c r="M164" s="5" t="str">
        <f t="shared" si="28"/>
        <v>0mL1筒</v>
      </c>
      <c r="N164" s="5" t="str">
        <f t="shared" si="29"/>
        <v>筒</v>
      </c>
      <c r="O164" s="5" t="s">
        <v>717</v>
      </c>
      <c r="P164" s="5" t="s">
        <v>430</v>
      </c>
      <c r="Q164" s="5" t="s">
        <v>717</v>
      </c>
      <c r="R164" s="4" t="s">
        <v>608</v>
      </c>
      <c r="S164" s="7">
        <v>5592.9</v>
      </c>
      <c r="T164" s="7">
        <v>5592.9</v>
      </c>
      <c r="U164" s="4" t="s">
        <v>201</v>
      </c>
      <c r="V164" s="4"/>
      <c r="W164" s="4" t="s">
        <v>230</v>
      </c>
      <c r="X164" s="4"/>
      <c r="Y164" s="4" t="s">
        <v>203</v>
      </c>
      <c r="Z164" s="8">
        <v>39619</v>
      </c>
      <c r="AA164" s="8"/>
      <c r="AB164" s="4" t="s">
        <v>231</v>
      </c>
      <c r="AC164" s="4" t="s">
        <v>205</v>
      </c>
      <c r="AD164" s="4" t="s">
        <v>757</v>
      </c>
      <c r="AE164" s="4" t="s">
        <v>226</v>
      </c>
      <c r="AF164" s="4"/>
      <c r="AG164" s="4"/>
      <c r="AH164" s="4"/>
      <c r="AI164" s="4"/>
      <c r="AJ164" s="4" t="s">
        <v>755</v>
      </c>
      <c r="AK164" s="4" t="s">
        <v>357</v>
      </c>
      <c r="AL164" s="4" t="s">
        <v>621</v>
      </c>
      <c r="AM164" s="4" t="s">
        <v>671</v>
      </c>
      <c r="AN164" s="4"/>
      <c r="AO164" s="4"/>
    </row>
    <row r="165" spans="1:41" ht="18">
      <c r="A165" s="6"/>
      <c r="B165" s="4" t="s">
        <v>758</v>
      </c>
      <c r="C165" s="4" t="s">
        <v>238</v>
      </c>
      <c r="D165" s="4" t="s">
        <v>71</v>
      </c>
      <c r="E165" s="5">
        <f>IF(ISERROR(FIND(【管】入力シート➁!$B$3,D165)),"",ROW())</f>
        <v>165</v>
      </c>
      <c r="F165" s="5" t="str">
        <f t="shared" si="25"/>
        <v>モルヒネ塩酸塩注射液10mg「シオノギ」</v>
      </c>
      <c r="G165" s="4" t="s">
        <v>759</v>
      </c>
      <c r="H165" s="4" t="s">
        <v>262</v>
      </c>
      <c r="I165" s="5" t="s">
        <v>263</v>
      </c>
      <c r="J165" s="5" t="str">
        <f t="shared" si="26"/>
        <v>1mL</v>
      </c>
      <c r="K165" s="5" t="s">
        <v>264</v>
      </c>
      <c r="L165" s="5" t="str">
        <f t="shared" si="27"/>
        <v>%1mL1管</v>
      </c>
      <c r="M165" s="5" t="str">
        <f t="shared" si="28"/>
        <v>mL1管</v>
      </c>
      <c r="N165" s="5" t="str">
        <f t="shared" si="29"/>
        <v>管</v>
      </c>
      <c r="O165" s="5" t="s">
        <v>265</v>
      </c>
      <c r="P165" s="5" t="s">
        <v>266</v>
      </c>
      <c r="Q165" s="5" t="s">
        <v>190</v>
      </c>
      <c r="R165" s="4" t="s">
        <v>683</v>
      </c>
      <c r="S165" s="7">
        <v>4083</v>
      </c>
      <c r="T165" s="7">
        <v>4083</v>
      </c>
      <c r="U165" s="4" t="s">
        <v>201</v>
      </c>
      <c r="V165" s="4"/>
      <c r="W165" s="4" t="s">
        <v>202</v>
      </c>
      <c r="X165" s="4"/>
      <c r="Y165" s="4" t="s">
        <v>203</v>
      </c>
      <c r="Z165" s="8">
        <v>41082</v>
      </c>
      <c r="AA165" s="8"/>
      <c r="AB165" s="4" t="s">
        <v>204</v>
      </c>
      <c r="AC165" s="4" t="s">
        <v>205</v>
      </c>
      <c r="AD165" s="4" t="s">
        <v>757</v>
      </c>
      <c r="AE165" s="4" t="s">
        <v>226</v>
      </c>
      <c r="AF165" s="4"/>
      <c r="AG165" s="4"/>
      <c r="AH165" s="4"/>
      <c r="AI165" s="4"/>
      <c r="AJ165" s="4" t="s">
        <v>758</v>
      </c>
      <c r="AK165" s="4" t="s">
        <v>357</v>
      </c>
      <c r="AL165" s="4" t="s">
        <v>621</v>
      </c>
      <c r="AM165" s="4" t="s">
        <v>671</v>
      </c>
      <c r="AN165" s="4"/>
      <c r="AO165" s="4"/>
    </row>
    <row r="166" spans="1:41" ht="18">
      <c r="A166" s="6"/>
      <c r="B166" s="4" t="s">
        <v>760</v>
      </c>
      <c r="C166" s="4" t="s">
        <v>238</v>
      </c>
      <c r="D166" s="4" t="s">
        <v>761</v>
      </c>
      <c r="E166" s="5">
        <f>IF(ISERROR(FIND(【管】入力シート➁!$B$3,D166)),"",ROW())</f>
        <v>166</v>
      </c>
      <c r="F166" s="5" t="str">
        <f t="shared" si="25"/>
        <v>モルヒネ塩酸塩注射液10mg「タケダ」</v>
      </c>
      <c r="G166" s="4" t="s">
        <v>759</v>
      </c>
      <c r="H166" s="4" t="s">
        <v>262</v>
      </c>
      <c r="I166" s="5" t="s">
        <v>263</v>
      </c>
      <c r="J166" s="5" t="str">
        <f t="shared" si="26"/>
        <v>1mL</v>
      </c>
      <c r="K166" s="5" t="s">
        <v>264</v>
      </c>
      <c r="L166" s="5" t="str">
        <f t="shared" si="27"/>
        <v>%1mL1管</v>
      </c>
      <c r="M166" s="5" t="str">
        <f t="shared" si="28"/>
        <v>mL1管</v>
      </c>
      <c r="N166" s="5" t="str">
        <f t="shared" si="29"/>
        <v>管</v>
      </c>
      <c r="O166" s="5" t="s">
        <v>265</v>
      </c>
      <c r="P166" s="5" t="s">
        <v>266</v>
      </c>
      <c r="Q166" s="5" t="s">
        <v>190</v>
      </c>
      <c r="R166" s="4" t="s">
        <v>200</v>
      </c>
      <c r="S166" s="7">
        <v>4083</v>
      </c>
      <c r="T166" s="7">
        <v>4083</v>
      </c>
      <c r="U166" s="4" t="s">
        <v>201</v>
      </c>
      <c r="V166" s="4"/>
      <c r="W166" s="4" t="s">
        <v>202</v>
      </c>
      <c r="X166" s="4"/>
      <c r="Y166" s="4" t="s">
        <v>203</v>
      </c>
      <c r="Z166" s="8">
        <v>43812</v>
      </c>
      <c r="AA166" s="8"/>
      <c r="AB166" s="4" t="s">
        <v>204</v>
      </c>
      <c r="AC166" s="4" t="s">
        <v>205</v>
      </c>
      <c r="AD166" s="4" t="s">
        <v>757</v>
      </c>
      <c r="AE166" s="4" t="s">
        <v>226</v>
      </c>
      <c r="AF166" s="4"/>
      <c r="AG166" s="4"/>
      <c r="AH166" s="4"/>
      <c r="AI166" s="4"/>
      <c r="AJ166" s="4" t="s">
        <v>760</v>
      </c>
      <c r="AK166" s="4" t="s">
        <v>357</v>
      </c>
      <c r="AL166" s="4" t="s">
        <v>621</v>
      </c>
      <c r="AM166" s="4" t="s">
        <v>671</v>
      </c>
      <c r="AN166" s="4"/>
      <c r="AO166" s="4"/>
    </row>
    <row r="167" spans="1:41" ht="18">
      <c r="A167" s="6"/>
      <c r="B167" s="4" t="s">
        <v>762</v>
      </c>
      <c r="C167" s="4" t="s">
        <v>238</v>
      </c>
      <c r="D167" s="4" t="s">
        <v>763</v>
      </c>
      <c r="E167" s="5">
        <f>IF(ISERROR(FIND(【管】入力シート➁!$B$3,D167)),"",ROW())</f>
        <v>167</v>
      </c>
      <c r="F167" s="5" t="str">
        <f t="shared" si="25"/>
        <v>モルヒネ塩酸塩注射液10mg「第一三共」</v>
      </c>
      <c r="G167" s="4" t="s">
        <v>759</v>
      </c>
      <c r="H167" s="4" t="s">
        <v>262</v>
      </c>
      <c r="I167" s="5" t="s">
        <v>263</v>
      </c>
      <c r="J167" s="5" t="str">
        <f t="shared" si="26"/>
        <v>1mL</v>
      </c>
      <c r="K167" s="5" t="s">
        <v>264</v>
      </c>
      <c r="L167" s="5" t="str">
        <f t="shared" si="27"/>
        <v>%1mL1管</v>
      </c>
      <c r="M167" s="5" t="str">
        <f t="shared" si="28"/>
        <v>mL1管</v>
      </c>
      <c r="N167" s="5" t="str">
        <f t="shared" si="29"/>
        <v>管</v>
      </c>
      <c r="O167" s="5" t="s">
        <v>265</v>
      </c>
      <c r="P167" s="5" t="s">
        <v>266</v>
      </c>
      <c r="Q167" s="5" t="s">
        <v>190</v>
      </c>
      <c r="R167" s="4" t="s">
        <v>691</v>
      </c>
      <c r="S167" s="7">
        <v>4083</v>
      </c>
      <c r="T167" s="7">
        <v>4083</v>
      </c>
      <c r="U167" s="4" t="s">
        <v>201</v>
      </c>
      <c r="V167" s="4"/>
      <c r="W167" s="4" t="s">
        <v>202</v>
      </c>
      <c r="X167" s="4"/>
      <c r="Y167" s="4" t="s">
        <v>203</v>
      </c>
      <c r="Z167" s="8">
        <v>43266</v>
      </c>
      <c r="AA167" s="8"/>
      <c r="AB167" s="4" t="s">
        <v>204</v>
      </c>
      <c r="AC167" s="4" t="s">
        <v>205</v>
      </c>
      <c r="AD167" s="4" t="s">
        <v>757</v>
      </c>
      <c r="AE167" s="4" t="s">
        <v>226</v>
      </c>
      <c r="AF167" s="4"/>
      <c r="AG167" s="4"/>
      <c r="AH167" s="4"/>
      <c r="AI167" s="4"/>
      <c r="AJ167" s="4" t="s">
        <v>762</v>
      </c>
      <c r="AK167" s="4" t="s">
        <v>357</v>
      </c>
      <c r="AL167" s="4" t="s">
        <v>621</v>
      </c>
      <c r="AM167" s="4" t="s">
        <v>671</v>
      </c>
      <c r="AN167" s="4"/>
      <c r="AO167" s="4"/>
    </row>
    <row r="168" spans="1:41" ht="18">
      <c r="A168" s="6"/>
      <c r="B168" s="4" t="s">
        <v>764</v>
      </c>
      <c r="C168" s="4" t="s">
        <v>238</v>
      </c>
      <c r="D168" s="4" t="s">
        <v>765</v>
      </c>
      <c r="E168" s="5">
        <f>IF(ISERROR(FIND(【管】入力シート➁!$B$3,D168)),"",ROW())</f>
        <v>168</v>
      </c>
      <c r="F168" s="5" t="str">
        <f t="shared" si="25"/>
        <v>モルヒネ塩酸塩注射液200mg「シオノギ」</v>
      </c>
      <c r="G168" s="4" t="s">
        <v>759</v>
      </c>
      <c r="H168" s="4" t="s">
        <v>271</v>
      </c>
      <c r="I168" s="5" t="s">
        <v>272</v>
      </c>
      <c r="J168" s="5" t="str">
        <f t="shared" si="26"/>
        <v>5mL</v>
      </c>
      <c r="K168" s="5" t="s">
        <v>273</v>
      </c>
      <c r="L168" s="5" t="str">
        <f t="shared" si="27"/>
        <v>管</v>
      </c>
      <c r="M168" s="5" t="str">
        <f t="shared" si="28"/>
        <v/>
      </c>
      <c r="N168" s="5" t="str">
        <f t="shared" si="29"/>
        <v/>
      </c>
      <c r="O168" s="5" t="s">
        <v>265</v>
      </c>
      <c r="P168" s="5" t="s">
        <v>274</v>
      </c>
      <c r="Q168" s="5" t="s">
        <v>190</v>
      </c>
      <c r="R168" s="4" t="s">
        <v>697</v>
      </c>
      <c r="S168" s="7">
        <v>3694.1</v>
      </c>
      <c r="T168" s="7">
        <v>4083</v>
      </c>
      <c r="U168" s="4" t="s">
        <v>201</v>
      </c>
      <c r="V168" s="4"/>
      <c r="W168" s="4" t="s">
        <v>202</v>
      </c>
      <c r="X168" s="4"/>
      <c r="Y168" s="4" t="s">
        <v>203</v>
      </c>
      <c r="Z168" s="8">
        <v>41446</v>
      </c>
      <c r="AA168" s="8"/>
      <c r="AB168" s="4" t="s">
        <v>204</v>
      </c>
      <c r="AC168" s="4" t="s">
        <v>205</v>
      </c>
      <c r="AD168" s="4" t="s">
        <v>757</v>
      </c>
      <c r="AE168" s="4" t="s">
        <v>226</v>
      </c>
      <c r="AF168" s="4"/>
      <c r="AG168" s="4"/>
      <c r="AH168" s="4"/>
      <c r="AI168" s="4"/>
      <c r="AJ168" s="4" t="s">
        <v>764</v>
      </c>
      <c r="AK168" s="4" t="s">
        <v>357</v>
      </c>
      <c r="AL168" s="4" t="s">
        <v>621</v>
      </c>
      <c r="AM168" s="4" t="s">
        <v>671</v>
      </c>
      <c r="AN168" s="4"/>
      <c r="AO168" s="4"/>
    </row>
    <row r="169" spans="1:41" ht="18">
      <c r="A169" s="6"/>
      <c r="B169" s="4" t="s">
        <v>766</v>
      </c>
      <c r="C169" s="4" t="s">
        <v>238</v>
      </c>
      <c r="D169" s="4" t="s">
        <v>767</v>
      </c>
      <c r="E169" s="5">
        <f>IF(ISERROR(FIND(【管】入力シート➁!$B$3,D169)),"",ROW())</f>
        <v>169</v>
      </c>
      <c r="F169" s="5" t="str">
        <f t="shared" si="25"/>
        <v>モルヒネ塩酸塩注射液200mg「タケダ」</v>
      </c>
      <c r="G169" s="4" t="s">
        <v>759</v>
      </c>
      <c r="H169" s="4" t="s">
        <v>271</v>
      </c>
      <c r="I169" s="5" t="s">
        <v>272</v>
      </c>
      <c r="J169" s="5" t="str">
        <f t="shared" si="26"/>
        <v>5mL</v>
      </c>
      <c r="K169" s="5" t="s">
        <v>273</v>
      </c>
      <c r="L169" s="5" t="str">
        <f t="shared" si="27"/>
        <v>管</v>
      </c>
      <c r="M169" s="5" t="str">
        <f t="shared" si="28"/>
        <v/>
      </c>
      <c r="N169" s="5" t="str">
        <f t="shared" si="29"/>
        <v/>
      </c>
      <c r="O169" s="5" t="s">
        <v>265</v>
      </c>
      <c r="P169" s="5" t="s">
        <v>274</v>
      </c>
      <c r="Q169" s="5" t="s">
        <v>190</v>
      </c>
      <c r="R169" s="4" t="s">
        <v>697</v>
      </c>
      <c r="S169" s="7">
        <v>256.7</v>
      </c>
      <c r="T169" s="7">
        <v>256.7</v>
      </c>
      <c r="U169" s="4" t="s">
        <v>201</v>
      </c>
      <c r="V169" s="4"/>
      <c r="W169" s="4" t="s">
        <v>202</v>
      </c>
      <c r="X169" s="4"/>
      <c r="Y169" s="4" t="s">
        <v>203</v>
      </c>
      <c r="Z169" s="8">
        <v>42538</v>
      </c>
      <c r="AA169" s="8"/>
      <c r="AB169" s="4" t="s">
        <v>204</v>
      </c>
      <c r="AC169" s="4" t="s">
        <v>205</v>
      </c>
      <c r="AD169" s="4" t="s">
        <v>768</v>
      </c>
      <c r="AE169" s="4" t="s">
        <v>226</v>
      </c>
      <c r="AF169" s="4"/>
      <c r="AG169" s="4"/>
      <c r="AH169" s="4"/>
      <c r="AI169" s="4"/>
      <c r="AJ169" s="4" t="s">
        <v>766</v>
      </c>
      <c r="AK169" s="4" t="s">
        <v>357</v>
      </c>
      <c r="AL169" s="4" t="s">
        <v>621</v>
      </c>
      <c r="AM169" s="4" t="s">
        <v>671</v>
      </c>
      <c r="AN169" s="4"/>
      <c r="AO169" s="4"/>
    </row>
    <row r="170" spans="1:41" ht="18">
      <c r="A170" s="6"/>
      <c r="B170" s="4" t="s">
        <v>769</v>
      </c>
      <c r="C170" s="4" t="s">
        <v>238</v>
      </c>
      <c r="D170" s="4" t="s">
        <v>770</v>
      </c>
      <c r="E170" s="5">
        <f>IF(ISERROR(FIND(【管】入力シート➁!$B$3,D170)),"",ROW())</f>
        <v>170</v>
      </c>
      <c r="F170" s="5" t="str">
        <f t="shared" si="25"/>
        <v>モルヒネ塩酸塩注射液200mg「テルモ」</v>
      </c>
      <c r="G170" s="4" t="s">
        <v>759</v>
      </c>
      <c r="H170" s="4" t="s">
        <v>271</v>
      </c>
      <c r="I170" s="5" t="s">
        <v>272</v>
      </c>
      <c r="J170" s="5" t="str">
        <f t="shared" si="26"/>
        <v>5mL</v>
      </c>
      <c r="K170" s="5" t="s">
        <v>273</v>
      </c>
      <c r="L170" s="5" t="str">
        <f t="shared" si="27"/>
        <v>管</v>
      </c>
      <c r="M170" s="5" t="str">
        <f t="shared" si="28"/>
        <v/>
      </c>
      <c r="N170" s="5" t="str">
        <f t="shared" si="29"/>
        <v/>
      </c>
      <c r="O170" s="5" t="s">
        <v>265</v>
      </c>
      <c r="P170" s="5" t="s">
        <v>274</v>
      </c>
      <c r="Q170" s="5" t="s">
        <v>190</v>
      </c>
      <c r="R170" s="4" t="s">
        <v>608</v>
      </c>
      <c r="S170" s="7">
        <v>485.7</v>
      </c>
      <c r="T170" s="7">
        <v>500.3</v>
      </c>
      <c r="U170" s="4" t="s">
        <v>201</v>
      </c>
      <c r="V170" s="4"/>
      <c r="W170" s="4" t="s">
        <v>230</v>
      </c>
      <c r="X170" s="4"/>
      <c r="Y170" s="4" t="s">
        <v>203</v>
      </c>
      <c r="Z170" s="8">
        <v>40522</v>
      </c>
      <c r="AA170" s="8"/>
      <c r="AB170" s="4" t="s">
        <v>231</v>
      </c>
      <c r="AC170" s="4" t="s">
        <v>205</v>
      </c>
      <c r="AD170" s="4" t="s">
        <v>768</v>
      </c>
      <c r="AE170" s="4" t="s">
        <v>226</v>
      </c>
      <c r="AF170" s="4"/>
      <c r="AG170" s="4"/>
      <c r="AH170" s="4"/>
      <c r="AI170" s="4"/>
      <c r="AJ170" s="4" t="s">
        <v>769</v>
      </c>
      <c r="AK170" s="4" t="s">
        <v>357</v>
      </c>
      <c r="AL170" s="4" t="s">
        <v>621</v>
      </c>
      <c r="AM170" s="4" t="s">
        <v>671</v>
      </c>
      <c r="AN170" s="4"/>
      <c r="AO170" s="4"/>
    </row>
    <row r="171" spans="1:41" ht="18">
      <c r="A171" s="6"/>
      <c r="B171" s="4" t="s">
        <v>771</v>
      </c>
      <c r="C171" s="4" t="s">
        <v>238</v>
      </c>
      <c r="D171" s="4" t="s">
        <v>772</v>
      </c>
      <c r="E171" s="5">
        <f>IF(ISERROR(FIND(【管】入力シート➁!$B$3,D171)),"",ROW())</f>
        <v>171</v>
      </c>
      <c r="F171" s="5" t="str">
        <f t="shared" si="25"/>
        <v>モルヒネ塩酸塩注射液200mg「第一三共」</v>
      </c>
      <c r="G171" s="4" t="s">
        <v>759</v>
      </c>
      <c r="H171" s="4" t="s">
        <v>271</v>
      </c>
      <c r="I171" s="5" t="s">
        <v>272</v>
      </c>
      <c r="J171" s="5" t="str">
        <f t="shared" si="26"/>
        <v>5mL</v>
      </c>
      <c r="K171" s="5" t="s">
        <v>273</v>
      </c>
      <c r="L171" s="5" t="str">
        <f t="shared" si="27"/>
        <v>管</v>
      </c>
      <c r="M171" s="5" t="str">
        <f t="shared" si="28"/>
        <v/>
      </c>
      <c r="N171" s="5" t="str">
        <f t="shared" si="29"/>
        <v/>
      </c>
      <c r="O171" s="5" t="s">
        <v>265</v>
      </c>
      <c r="P171" s="5" t="s">
        <v>274</v>
      </c>
      <c r="Q171" s="5" t="s">
        <v>190</v>
      </c>
      <c r="R171" s="4" t="s">
        <v>697</v>
      </c>
      <c r="S171" s="7">
        <v>475.7</v>
      </c>
      <c r="T171" s="7">
        <v>475.7</v>
      </c>
      <c r="U171" s="4" t="s">
        <v>201</v>
      </c>
      <c r="V171" s="4"/>
      <c r="W171" s="4" t="s">
        <v>202</v>
      </c>
      <c r="X171" s="4"/>
      <c r="Y171" s="4" t="s">
        <v>203</v>
      </c>
      <c r="Z171" s="8">
        <v>42538</v>
      </c>
      <c r="AA171" s="8"/>
      <c r="AB171" s="4" t="s">
        <v>204</v>
      </c>
      <c r="AC171" s="4" t="s">
        <v>205</v>
      </c>
      <c r="AD171" s="4" t="s">
        <v>773</v>
      </c>
      <c r="AE171" s="4" t="s">
        <v>226</v>
      </c>
      <c r="AF171" s="4"/>
      <c r="AG171" s="4"/>
      <c r="AH171" s="4"/>
      <c r="AI171" s="4"/>
      <c r="AJ171" s="4" t="s">
        <v>771</v>
      </c>
      <c r="AK171" s="4" t="s">
        <v>357</v>
      </c>
      <c r="AL171" s="4" t="s">
        <v>621</v>
      </c>
      <c r="AM171" s="4" t="s">
        <v>671</v>
      </c>
      <c r="AN171" s="4"/>
      <c r="AO171" s="4"/>
    </row>
    <row r="172" spans="1:41" ht="18">
      <c r="A172" s="6"/>
      <c r="B172" s="4" t="s">
        <v>774</v>
      </c>
      <c r="C172" s="4" t="s">
        <v>238</v>
      </c>
      <c r="D172" s="4" t="s">
        <v>775</v>
      </c>
      <c r="E172" s="5">
        <f>IF(ISERROR(FIND(【管】入力シート➁!$B$3,D172)),"",ROW())</f>
        <v>172</v>
      </c>
      <c r="F172" s="5" t="str">
        <f t="shared" si="25"/>
        <v>モルヒネ塩酸塩注射液50mg「シオノギ」</v>
      </c>
      <c r="G172" s="4" t="s">
        <v>759</v>
      </c>
      <c r="H172" s="4" t="s">
        <v>277</v>
      </c>
      <c r="I172" s="5" t="s">
        <v>278</v>
      </c>
      <c r="J172" s="5" t="str">
        <f t="shared" si="26"/>
        <v>5mL</v>
      </c>
      <c r="K172" s="5" t="s">
        <v>273</v>
      </c>
      <c r="L172" s="5" t="str">
        <f t="shared" si="27"/>
        <v>%5mL1管</v>
      </c>
      <c r="M172" s="5" t="str">
        <f t="shared" si="28"/>
        <v>管</v>
      </c>
      <c r="N172" s="5" t="str">
        <f t="shared" si="29"/>
        <v/>
      </c>
      <c r="O172" s="5" t="s">
        <v>265</v>
      </c>
      <c r="P172" s="5" t="s">
        <v>274</v>
      </c>
      <c r="Q172" s="5" t="s">
        <v>190</v>
      </c>
      <c r="R172" s="4" t="s">
        <v>608</v>
      </c>
      <c r="S172" s="7">
        <v>926.4</v>
      </c>
      <c r="T172" s="7">
        <v>956</v>
      </c>
      <c r="U172" s="4" t="s">
        <v>201</v>
      </c>
      <c r="V172" s="4"/>
      <c r="W172" s="4" t="s">
        <v>230</v>
      </c>
      <c r="X172" s="4"/>
      <c r="Y172" s="4" t="s">
        <v>203</v>
      </c>
      <c r="Z172" s="8">
        <v>40522</v>
      </c>
      <c r="AA172" s="8"/>
      <c r="AB172" s="4" t="s">
        <v>231</v>
      </c>
      <c r="AC172" s="4" t="s">
        <v>205</v>
      </c>
      <c r="AD172" s="4" t="s">
        <v>773</v>
      </c>
      <c r="AE172" s="4" t="s">
        <v>226</v>
      </c>
      <c r="AF172" s="4"/>
      <c r="AG172" s="4"/>
      <c r="AH172" s="4"/>
      <c r="AI172" s="4"/>
      <c r="AJ172" s="4" t="s">
        <v>774</v>
      </c>
      <c r="AK172" s="4" t="s">
        <v>357</v>
      </c>
      <c r="AL172" s="4" t="s">
        <v>621</v>
      </c>
      <c r="AM172" s="4" t="s">
        <v>671</v>
      </c>
      <c r="AN172" s="4"/>
      <c r="AO172" s="4"/>
    </row>
    <row r="173" spans="1:41" ht="18">
      <c r="A173" s="6"/>
      <c r="B173" s="4" t="s">
        <v>776</v>
      </c>
      <c r="C173" s="4" t="s">
        <v>238</v>
      </c>
      <c r="D173" s="4" t="s">
        <v>777</v>
      </c>
      <c r="E173" s="5">
        <f>IF(ISERROR(FIND(【管】入力シート➁!$B$3,D173)),"",ROW())</f>
        <v>173</v>
      </c>
      <c r="F173" s="5" t="str">
        <f t="shared" si="25"/>
        <v>モルヒネ塩酸塩注射液50mg「タケダ」</v>
      </c>
      <c r="G173" s="4" t="s">
        <v>759</v>
      </c>
      <c r="H173" s="4" t="s">
        <v>277</v>
      </c>
      <c r="I173" s="5" t="s">
        <v>278</v>
      </c>
      <c r="J173" s="5" t="str">
        <f t="shared" si="26"/>
        <v>5mL</v>
      </c>
      <c r="K173" s="5" t="s">
        <v>273</v>
      </c>
      <c r="L173" s="5" t="str">
        <f t="shared" si="27"/>
        <v>%5mL1管</v>
      </c>
      <c r="M173" s="5" t="str">
        <f t="shared" si="28"/>
        <v>管</v>
      </c>
      <c r="N173" s="5" t="str">
        <f t="shared" si="29"/>
        <v/>
      </c>
      <c r="O173" s="5" t="s">
        <v>265</v>
      </c>
      <c r="P173" s="5" t="s">
        <v>274</v>
      </c>
      <c r="Q173" s="5" t="s">
        <v>190</v>
      </c>
      <c r="R173" s="4" t="s">
        <v>697</v>
      </c>
      <c r="S173" s="7">
        <v>889.9</v>
      </c>
      <c r="T173" s="7">
        <v>889.9</v>
      </c>
      <c r="U173" s="4" t="s">
        <v>201</v>
      </c>
      <c r="V173" s="4"/>
      <c r="W173" s="4" t="s">
        <v>202</v>
      </c>
      <c r="X173" s="4"/>
      <c r="Y173" s="4" t="s">
        <v>203</v>
      </c>
      <c r="Z173" s="8">
        <v>42538</v>
      </c>
      <c r="AA173" s="8"/>
      <c r="AB173" s="4" t="s">
        <v>204</v>
      </c>
      <c r="AC173" s="4" t="s">
        <v>205</v>
      </c>
      <c r="AD173" s="4" t="s">
        <v>778</v>
      </c>
      <c r="AE173" s="4" t="s">
        <v>226</v>
      </c>
      <c r="AF173" s="4"/>
      <c r="AG173" s="4"/>
      <c r="AH173" s="4"/>
      <c r="AI173" s="4"/>
      <c r="AJ173" s="4" t="s">
        <v>776</v>
      </c>
      <c r="AK173" s="4" t="s">
        <v>357</v>
      </c>
      <c r="AL173" s="4" t="s">
        <v>621</v>
      </c>
      <c r="AM173" s="4" t="s">
        <v>671</v>
      </c>
      <c r="AN173" s="4"/>
      <c r="AO173" s="4"/>
    </row>
    <row r="174" spans="1:41" ht="18">
      <c r="A174" s="6"/>
      <c r="B174" s="4" t="s">
        <v>779</v>
      </c>
      <c r="C174" s="4" t="s">
        <v>238</v>
      </c>
      <c r="D174" s="4" t="s">
        <v>780</v>
      </c>
      <c r="E174" s="5">
        <f>IF(ISERROR(FIND(【管】入力シート➁!$B$3,D174)),"",ROW())</f>
        <v>174</v>
      </c>
      <c r="F174" s="5" t="str">
        <f t="shared" si="25"/>
        <v>モルヒネ塩酸塩注射液50mg「第一三共」</v>
      </c>
      <c r="G174" s="4" t="s">
        <v>759</v>
      </c>
      <c r="H174" s="4" t="s">
        <v>277</v>
      </c>
      <c r="I174" s="5" t="s">
        <v>278</v>
      </c>
      <c r="J174" s="5" t="str">
        <f t="shared" si="26"/>
        <v>5mL</v>
      </c>
      <c r="K174" s="5" t="s">
        <v>273</v>
      </c>
      <c r="L174" s="5" t="str">
        <f t="shared" si="27"/>
        <v>%5mL1管</v>
      </c>
      <c r="M174" s="5" t="str">
        <f t="shared" si="28"/>
        <v>管</v>
      </c>
      <c r="N174" s="5" t="str">
        <f t="shared" si="29"/>
        <v/>
      </c>
      <c r="O174" s="5" t="s">
        <v>265</v>
      </c>
      <c r="P174" s="5" t="s">
        <v>274</v>
      </c>
      <c r="Q174" s="5" t="s">
        <v>190</v>
      </c>
      <c r="R174" s="4" t="s">
        <v>608</v>
      </c>
      <c r="S174" s="7">
        <v>1754.6</v>
      </c>
      <c r="T174" s="7">
        <v>1800.7</v>
      </c>
      <c r="U174" s="4" t="s">
        <v>201</v>
      </c>
      <c r="V174" s="4"/>
      <c r="W174" s="4" t="s">
        <v>230</v>
      </c>
      <c r="X174" s="4"/>
      <c r="Y174" s="4" t="s">
        <v>203</v>
      </c>
      <c r="Z174" s="8">
        <v>40522</v>
      </c>
      <c r="AA174" s="8"/>
      <c r="AB174" s="4" t="s">
        <v>231</v>
      </c>
      <c r="AC174" s="4" t="s">
        <v>205</v>
      </c>
      <c r="AD174" s="4" t="s">
        <v>778</v>
      </c>
      <c r="AE174" s="4" t="s">
        <v>226</v>
      </c>
      <c r="AF174" s="4"/>
      <c r="AG174" s="4"/>
      <c r="AH174" s="4"/>
      <c r="AI174" s="4"/>
      <c r="AJ174" s="4" t="s">
        <v>779</v>
      </c>
      <c r="AK174" s="4" t="s">
        <v>357</v>
      </c>
      <c r="AL174" s="4" t="s">
        <v>621</v>
      </c>
      <c r="AM174" s="4" t="s">
        <v>671</v>
      </c>
      <c r="AN174" s="4"/>
      <c r="AO174" s="4"/>
    </row>
    <row r="175" spans="1:41" ht="18">
      <c r="A175" s="6"/>
      <c r="B175" s="4" t="s">
        <v>781</v>
      </c>
      <c r="C175" s="4" t="s">
        <v>142</v>
      </c>
      <c r="D175" s="4" t="s">
        <v>782</v>
      </c>
      <c r="E175" s="5">
        <f>IF(ISERROR(FIND(【管】入力シート➁!$B$3,D175)),"",ROW())</f>
        <v>175</v>
      </c>
      <c r="F175" s="5" t="str">
        <f t="shared" si="25"/>
        <v>モルヒネ硫酸塩水和物徐放細粒分包10mg「フジモト」</v>
      </c>
      <c r="G175" s="4" t="s">
        <v>783</v>
      </c>
      <c r="H175" s="4" t="s">
        <v>401</v>
      </c>
      <c r="I175" s="5" t="s">
        <v>146</v>
      </c>
      <c r="J175" s="5" t="str">
        <f t="shared" si="26"/>
        <v/>
      </c>
      <c r="K175" s="5" t="s">
        <v>146</v>
      </c>
      <c r="L175" s="5" t="str">
        <f t="shared" si="27"/>
        <v>0mg1包</v>
      </c>
      <c r="M175" s="5" t="str">
        <f t="shared" si="28"/>
        <v>包</v>
      </c>
      <c r="N175" s="5" t="str">
        <f t="shared" si="29"/>
        <v/>
      </c>
      <c r="O175" s="5" t="s">
        <v>162</v>
      </c>
      <c r="P175" s="5" t="s">
        <v>146</v>
      </c>
      <c r="Q175" s="5" t="s">
        <v>162</v>
      </c>
      <c r="R175" s="4" t="s">
        <v>697</v>
      </c>
      <c r="S175" s="7">
        <v>1297.9000000000001</v>
      </c>
      <c r="T175" s="7">
        <v>1297.9000000000001</v>
      </c>
      <c r="U175" s="4" t="s">
        <v>201</v>
      </c>
      <c r="V175" s="4"/>
      <c r="W175" s="4" t="s">
        <v>202</v>
      </c>
      <c r="X175" s="4"/>
      <c r="Y175" s="4" t="s">
        <v>203</v>
      </c>
      <c r="Z175" s="8">
        <v>42538</v>
      </c>
      <c r="AA175" s="8"/>
      <c r="AB175" s="4" t="s">
        <v>204</v>
      </c>
      <c r="AC175" s="4" t="s">
        <v>205</v>
      </c>
      <c r="AD175" s="4" t="s">
        <v>784</v>
      </c>
      <c r="AE175" s="4" t="s">
        <v>226</v>
      </c>
      <c r="AF175" s="4"/>
      <c r="AG175" s="4"/>
      <c r="AH175" s="4"/>
      <c r="AI175" s="4"/>
      <c r="AJ175" s="4" t="s">
        <v>781</v>
      </c>
      <c r="AK175" s="4" t="s">
        <v>357</v>
      </c>
      <c r="AL175" s="4" t="s">
        <v>621</v>
      </c>
      <c r="AM175" s="4" t="s">
        <v>671</v>
      </c>
      <c r="AN175" s="4"/>
      <c r="AO175" s="4"/>
    </row>
    <row r="176" spans="1:41" ht="18">
      <c r="A176" s="6"/>
      <c r="B176" s="4" t="s">
        <v>785</v>
      </c>
      <c r="C176" s="4" t="s">
        <v>142</v>
      </c>
      <c r="D176" s="4" t="s">
        <v>786</v>
      </c>
      <c r="E176" s="5">
        <f>IF(ISERROR(FIND(【管】入力シート➁!$B$3,D176)),"",ROW())</f>
        <v>176</v>
      </c>
      <c r="F176" s="5" t="str">
        <f t="shared" si="25"/>
        <v>モルヒネ硫酸塩水和物徐放細粒分包30mg「フジモト」</v>
      </c>
      <c r="G176" s="4" t="s">
        <v>783</v>
      </c>
      <c r="H176" s="4" t="s">
        <v>787</v>
      </c>
      <c r="I176" s="5" t="s">
        <v>146</v>
      </c>
      <c r="J176" s="5" t="str">
        <f t="shared" si="26"/>
        <v/>
      </c>
      <c r="K176" s="5" t="s">
        <v>146</v>
      </c>
      <c r="L176" s="5" t="str">
        <f t="shared" si="27"/>
        <v>包</v>
      </c>
      <c r="M176" s="5" t="str">
        <f t="shared" si="28"/>
        <v/>
      </c>
      <c r="N176" s="5" t="str">
        <f t="shared" si="29"/>
        <v/>
      </c>
      <c r="O176" s="5" t="s">
        <v>162</v>
      </c>
      <c r="P176" s="5" t="s">
        <v>146</v>
      </c>
      <c r="Q176" s="5" t="s">
        <v>162</v>
      </c>
      <c r="R176" s="4" t="s">
        <v>608</v>
      </c>
      <c r="S176" s="7">
        <v>2366.6999999999998</v>
      </c>
      <c r="T176" s="7">
        <v>2366.6999999999998</v>
      </c>
      <c r="U176" s="4" t="s">
        <v>201</v>
      </c>
      <c r="V176" s="4"/>
      <c r="W176" s="4" t="s">
        <v>230</v>
      </c>
      <c r="X176" s="4"/>
      <c r="Y176" s="4" t="s">
        <v>203</v>
      </c>
      <c r="Z176" s="8">
        <v>40522</v>
      </c>
      <c r="AA176" s="8"/>
      <c r="AB176" s="4" t="s">
        <v>231</v>
      </c>
      <c r="AC176" s="4" t="s">
        <v>205</v>
      </c>
      <c r="AD176" s="4" t="s">
        <v>784</v>
      </c>
      <c r="AE176" s="4" t="s">
        <v>226</v>
      </c>
      <c r="AF176" s="4"/>
      <c r="AG176" s="4"/>
      <c r="AH176" s="4"/>
      <c r="AI176" s="4"/>
      <c r="AJ176" s="4" t="s">
        <v>785</v>
      </c>
      <c r="AK176" s="4" t="s">
        <v>357</v>
      </c>
      <c r="AL176" s="4" t="s">
        <v>621</v>
      </c>
      <c r="AM176" s="4" t="s">
        <v>671</v>
      </c>
      <c r="AN176" s="4"/>
      <c r="AO176" s="4"/>
    </row>
    <row r="177" spans="1:41" ht="18">
      <c r="A177" s="6"/>
      <c r="B177" s="4" t="s">
        <v>788</v>
      </c>
      <c r="C177" s="4" t="s">
        <v>142</v>
      </c>
      <c r="D177" s="4" t="s">
        <v>789</v>
      </c>
      <c r="E177" s="5">
        <f>IF(ISERROR(FIND(【管】入力シート➁!$B$3,D177)),"",ROW())</f>
        <v>177</v>
      </c>
      <c r="F177" s="5" t="str">
        <f t="shared" si="25"/>
        <v>モルペス細粒2%</v>
      </c>
      <c r="G177" s="4" t="s">
        <v>783</v>
      </c>
      <c r="H177" s="4" t="s">
        <v>790</v>
      </c>
      <c r="I177" s="5" t="s">
        <v>146</v>
      </c>
      <c r="J177" s="5" t="str">
        <f t="shared" si="26"/>
        <v/>
      </c>
      <c r="K177" s="5" t="s">
        <v>146</v>
      </c>
      <c r="L177" s="5" t="str">
        <f t="shared" si="27"/>
        <v>g</v>
      </c>
      <c r="M177" s="5" t="str">
        <f t="shared" si="28"/>
        <v/>
      </c>
      <c r="N177" s="5" t="str">
        <f t="shared" si="29"/>
        <v/>
      </c>
      <c r="O177" s="5" t="s">
        <v>210</v>
      </c>
      <c r="P177" s="5" t="s">
        <v>146</v>
      </c>
      <c r="Q177" s="5" t="s">
        <v>210</v>
      </c>
      <c r="R177" s="4" t="s">
        <v>697</v>
      </c>
      <c r="S177" s="7">
        <v>1637.1</v>
      </c>
      <c r="T177" s="7">
        <v>1637.1</v>
      </c>
      <c r="U177" s="4" t="s">
        <v>201</v>
      </c>
      <c r="V177" s="4"/>
      <c r="W177" s="4" t="s">
        <v>202</v>
      </c>
      <c r="X177" s="4"/>
      <c r="Y177" s="4" t="s">
        <v>203</v>
      </c>
      <c r="Z177" s="8">
        <v>42538</v>
      </c>
      <c r="AA177" s="8"/>
      <c r="AB177" s="4" t="s">
        <v>204</v>
      </c>
      <c r="AC177" s="4" t="s">
        <v>205</v>
      </c>
      <c r="AD177" s="4" t="s">
        <v>791</v>
      </c>
      <c r="AE177" s="4" t="s">
        <v>226</v>
      </c>
      <c r="AF177" s="4"/>
      <c r="AG177" s="4"/>
      <c r="AH177" s="4"/>
      <c r="AI177" s="4"/>
      <c r="AJ177" s="4" t="s">
        <v>788</v>
      </c>
      <c r="AK177" s="4" t="s">
        <v>357</v>
      </c>
      <c r="AL177" s="4" t="s">
        <v>621</v>
      </c>
      <c r="AM177" s="4" t="s">
        <v>671</v>
      </c>
      <c r="AN177" s="4"/>
      <c r="AO177" s="4"/>
    </row>
    <row r="178" spans="1:41" ht="18">
      <c r="A178" s="6"/>
      <c r="B178" s="4" t="s">
        <v>792</v>
      </c>
      <c r="C178" s="4" t="s">
        <v>142</v>
      </c>
      <c r="D178" s="4" t="s">
        <v>793</v>
      </c>
      <c r="E178" s="5">
        <f>IF(ISERROR(FIND(【管】入力シート➁!$B$3,D178)),"",ROW())</f>
        <v>178</v>
      </c>
      <c r="F178" s="5" t="str">
        <f t="shared" si="25"/>
        <v>モルペス細粒6%</v>
      </c>
      <c r="G178" s="4" t="s">
        <v>783</v>
      </c>
      <c r="H178" s="4" t="s">
        <v>794</v>
      </c>
      <c r="I178" s="5" t="s">
        <v>146</v>
      </c>
      <c r="J178" s="5" t="str">
        <f t="shared" si="26"/>
        <v/>
      </c>
      <c r="K178" s="5" t="s">
        <v>146</v>
      </c>
      <c r="L178" s="5" t="str">
        <f t="shared" si="27"/>
        <v>g</v>
      </c>
      <c r="M178" s="5" t="str">
        <f t="shared" si="28"/>
        <v/>
      </c>
      <c r="N178" s="5" t="str">
        <f t="shared" si="29"/>
        <v/>
      </c>
      <c r="O178" s="5" t="s">
        <v>210</v>
      </c>
      <c r="P178" s="5" t="s">
        <v>146</v>
      </c>
      <c r="Q178" s="5" t="s">
        <v>210</v>
      </c>
      <c r="R178" s="4" t="s">
        <v>608</v>
      </c>
      <c r="S178" s="7">
        <v>3328.5</v>
      </c>
      <c r="T178" s="7">
        <v>3328.5</v>
      </c>
      <c r="U178" s="4" t="s">
        <v>201</v>
      </c>
      <c r="V178" s="4"/>
      <c r="W178" s="4" t="s">
        <v>230</v>
      </c>
      <c r="X178" s="4"/>
      <c r="Y178" s="4" t="s">
        <v>203</v>
      </c>
      <c r="Z178" s="8">
        <v>40522</v>
      </c>
      <c r="AA178" s="8"/>
      <c r="AB178" s="4" t="s">
        <v>231</v>
      </c>
      <c r="AC178" s="4" t="s">
        <v>205</v>
      </c>
      <c r="AD178" s="4" t="s">
        <v>791</v>
      </c>
      <c r="AE178" s="4" t="s">
        <v>226</v>
      </c>
      <c r="AF178" s="4"/>
      <c r="AG178" s="4"/>
      <c r="AH178" s="4"/>
      <c r="AI178" s="4"/>
      <c r="AJ178" s="4" t="s">
        <v>792</v>
      </c>
      <c r="AK178" s="4" t="s">
        <v>357</v>
      </c>
      <c r="AL178" s="4" t="s">
        <v>621</v>
      </c>
      <c r="AM178" s="4" t="s">
        <v>671</v>
      </c>
      <c r="AN178" s="4"/>
      <c r="AO178" s="4"/>
    </row>
    <row r="179" spans="1:41" ht="18">
      <c r="A179" s="6"/>
      <c r="B179" s="4" t="s">
        <v>795</v>
      </c>
      <c r="C179" s="4" t="s">
        <v>248</v>
      </c>
      <c r="D179" s="4" t="s">
        <v>796</v>
      </c>
      <c r="E179" s="5">
        <f>IF(ISERROR(FIND(【管】入力シート➁!$B$3,D179)),"",ROW())</f>
        <v>179</v>
      </c>
      <c r="F179" s="5" t="str">
        <f t="shared" si="25"/>
        <v>ラフェンタテープ1.38mg</v>
      </c>
      <c r="G179" s="4" t="s">
        <v>490</v>
      </c>
      <c r="H179" s="4" t="s">
        <v>797</v>
      </c>
      <c r="I179" s="5" t="s">
        <v>146</v>
      </c>
      <c r="J179" s="5" t="str">
        <f t="shared" si="26"/>
        <v/>
      </c>
      <c r="K179" s="5" t="s">
        <v>146</v>
      </c>
      <c r="L179" s="5" t="str">
        <f t="shared" si="27"/>
        <v>.38mg1枚</v>
      </c>
      <c r="M179" s="5" t="str">
        <f t="shared" si="28"/>
        <v>枚</v>
      </c>
      <c r="N179" s="5" t="str">
        <f t="shared" si="29"/>
        <v/>
      </c>
      <c r="O179" s="5" t="s">
        <v>178</v>
      </c>
      <c r="P179" s="5" t="s">
        <v>146</v>
      </c>
      <c r="Q179" s="5" t="s">
        <v>178</v>
      </c>
      <c r="R179" s="4" t="s">
        <v>440</v>
      </c>
      <c r="S179" s="7">
        <v>320.10000000000002</v>
      </c>
      <c r="T179" s="7">
        <v>320.10000000000002</v>
      </c>
      <c r="U179" s="4" t="s">
        <v>201</v>
      </c>
      <c r="V179" s="4"/>
      <c r="W179" s="4" t="s">
        <v>267</v>
      </c>
      <c r="X179" s="4"/>
      <c r="Y179" s="4" t="s">
        <v>203</v>
      </c>
      <c r="Z179" s="8"/>
      <c r="AA179" s="8"/>
      <c r="AB179" s="4"/>
      <c r="AC179" s="4" t="s">
        <v>151</v>
      </c>
      <c r="AD179" s="4"/>
      <c r="AE179" s="4"/>
      <c r="AF179" s="4" t="s">
        <v>166</v>
      </c>
      <c r="AG179" s="4"/>
      <c r="AH179" s="4"/>
      <c r="AI179" s="4"/>
      <c r="AJ179" s="4" t="s">
        <v>795</v>
      </c>
      <c r="AK179" s="4" t="s">
        <v>160</v>
      </c>
      <c r="AL179" s="4" t="s">
        <v>798</v>
      </c>
      <c r="AM179" s="4" t="s">
        <v>419</v>
      </c>
      <c r="AN179" s="4"/>
      <c r="AO179" s="4"/>
    </row>
    <row r="180" spans="1:41" ht="18">
      <c r="A180" s="6"/>
      <c r="B180" s="4" t="s">
        <v>799</v>
      </c>
      <c r="C180" s="4" t="s">
        <v>248</v>
      </c>
      <c r="D180" s="4" t="s">
        <v>800</v>
      </c>
      <c r="E180" s="5">
        <f>IF(ISERROR(FIND(【管】入力シート➁!$B$3,D180)),"",ROW())</f>
        <v>180</v>
      </c>
      <c r="F180" s="5" t="str">
        <f t="shared" si="25"/>
        <v>ラフェンタテープ11mg</v>
      </c>
      <c r="G180" s="4" t="s">
        <v>490</v>
      </c>
      <c r="H180" s="4" t="s">
        <v>801</v>
      </c>
      <c r="I180" s="5" t="s">
        <v>146</v>
      </c>
      <c r="J180" s="5" t="str">
        <f t="shared" si="26"/>
        <v/>
      </c>
      <c r="K180" s="5" t="s">
        <v>146</v>
      </c>
      <c r="L180" s="5" t="str">
        <f t="shared" si="27"/>
        <v>1mg1枚</v>
      </c>
      <c r="M180" s="5" t="str">
        <f t="shared" si="28"/>
        <v>mg1枚</v>
      </c>
      <c r="N180" s="5" t="str">
        <f t="shared" si="29"/>
        <v>枚</v>
      </c>
      <c r="O180" s="5" t="s">
        <v>178</v>
      </c>
      <c r="P180" s="5" t="s">
        <v>146</v>
      </c>
      <c r="Q180" s="5" t="s">
        <v>178</v>
      </c>
      <c r="R180" s="4" t="s">
        <v>440</v>
      </c>
      <c r="S180" s="7">
        <v>612.9</v>
      </c>
      <c r="T180" s="7">
        <v>612.9</v>
      </c>
      <c r="U180" s="4" t="s">
        <v>201</v>
      </c>
      <c r="V180" s="4"/>
      <c r="W180" s="4" t="s">
        <v>267</v>
      </c>
      <c r="X180" s="4"/>
      <c r="Y180" s="4" t="s">
        <v>203</v>
      </c>
      <c r="Z180" s="8"/>
      <c r="AA180" s="8"/>
      <c r="AB180" s="4"/>
      <c r="AC180" s="4" t="s">
        <v>151</v>
      </c>
      <c r="AD180" s="4"/>
      <c r="AE180" s="4"/>
      <c r="AF180" s="4" t="s">
        <v>166</v>
      </c>
      <c r="AG180" s="4"/>
      <c r="AH180" s="4"/>
      <c r="AI180" s="4"/>
      <c r="AJ180" s="4" t="s">
        <v>799</v>
      </c>
      <c r="AK180" s="4" t="s">
        <v>160</v>
      </c>
      <c r="AL180" s="4" t="s">
        <v>798</v>
      </c>
      <c r="AM180" s="4" t="s">
        <v>419</v>
      </c>
      <c r="AN180" s="4"/>
      <c r="AO180" s="4"/>
    </row>
    <row r="181" spans="1:41" ht="18">
      <c r="A181" s="6"/>
      <c r="B181" s="4" t="s">
        <v>802</v>
      </c>
      <c r="C181" s="4" t="s">
        <v>248</v>
      </c>
      <c r="D181" s="4" t="s">
        <v>803</v>
      </c>
      <c r="E181" s="5">
        <f>IF(ISERROR(FIND(【管】入力シート➁!$B$3,D181)),"",ROW())</f>
        <v>181</v>
      </c>
      <c r="F181" s="5" t="str">
        <f t="shared" si="25"/>
        <v>ラフェンタテープ2.75mg</v>
      </c>
      <c r="G181" s="4" t="s">
        <v>490</v>
      </c>
      <c r="H181" s="4" t="s">
        <v>804</v>
      </c>
      <c r="I181" s="5" t="s">
        <v>146</v>
      </c>
      <c r="J181" s="5" t="str">
        <f t="shared" si="26"/>
        <v/>
      </c>
      <c r="K181" s="5" t="s">
        <v>146</v>
      </c>
      <c r="L181" s="5" t="str">
        <f t="shared" si="27"/>
        <v>枚</v>
      </c>
      <c r="M181" s="5" t="str">
        <f t="shared" si="28"/>
        <v/>
      </c>
      <c r="N181" s="5" t="str">
        <f t="shared" si="29"/>
        <v/>
      </c>
      <c r="O181" s="5" t="s">
        <v>178</v>
      </c>
      <c r="P181" s="5" t="s">
        <v>146</v>
      </c>
      <c r="Q181" s="5" t="s">
        <v>178</v>
      </c>
      <c r="R181" s="4" t="s">
        <v>440</v>
      </c>
      <c r="S181" s="7">
        <v>866.3</v>
      </c>
      <c r="T181" s="7">
        <v>866.3</v>
      </c>
      <c r="U181" s="4" t="s">
        <v>201</v>
      </c>
      <c r="V181" s="4"/>
      <c r="W181" s="4" t="s">
        <v>267</v>
      </c>
      <c r="X181" s="4"/>
      <c r="Y181" s="4" t="s">
        <v>203</v>
      </c>
      <c r="Z181" s="8">
        <v>36294</v>
      </c>
      <c r="AA181" s="8"/>
      <c r="AB181" s="4"/>
      <c r="AC181" s="4" t="s">
        <v>151</v>
      </c>
      <c r="AD181" s="4"/>
      <c r="AE181" s="4"/>
      <c r="AF181" s="4" t="s">
        <v>166</v>
      </c>
      <c r="AG181" s="4"/>
      <c r="AH181" s="4"/>
      <c r="AI181" s="4"/>
      <c r="AJ181" s="4" t="s">
        <v>802</v>
      </c>
      <c r="AK181" s="4" t="s">
        <v>160</v>
      </c>
      <c r="AL181" s="4" t="s">
        <v>798</v>
      </c>
      <c r="AM181" s="4" t="s">
        <v>419</v>
      </c>
      <c r="AN181" s="4"/>
      <c r="AO181" s="4"/>
    </row>
    <row r="182" spans="1:41" s="1" customFormat="1" ht="18">
      <c r="A182" s="13"/>
      <c r="B182" s="5" t="s">
        <v>805</v>
      </c>
      <c r="C182" s="4" t="s">
        <v>248</v>
      </c>
      <c r="D182" s="4" t="s">
        <v>806</v>
      </c>
      <c r="E182" s="5">
        <f>IF(ISERROR(FIND(【管】入力シート➁!$B$3,D182)),"",ROW())</f>
        <v>182</v>
      </c>
      <c r="F182" s="5" t="str">
        <f t="shared" si="25"/>
        <v>ラフェンタテープ5.5mg</v>
      </c>
      <c r="G182" s="4" t="s">
        <v>490</v>
      </c>
      <c r="H182" s="4" t="s">
        <v>807</v>
      </c>
      <c r="I182" s="5" t="s">
        <v>146</v>
      </c>
      <c r="J182" s="5" t="str">
        <f t="shared" si="26"/>
        <v/>
      </c>
      <c r="K182" s="5" t="s">
        <v>146</v>
      </c>
      <c r="L182" s="5" t="str">
        <f t="shared" si="27"/>
        <v>枚</v>
      </c>
      <c r="M182" s="5" t="str">
        <f t="shared" si="28"/>
        <v/>
      </c>
      <c r="N182" s="5" t="str">
        <f t="shared" si="29"/>
        <v/>
      </c>
      <c r="O182" s="5" t="s">
        <v>178</v>
      </c>
      <c r="P182" s="5" t="s">
        <v>146</v>
      </c>
      <c r="Q182" s="5" t="s">
        <v>178</v>
      </c>
      <c r="R182" s="5" t="s">
        <v>176</v>
      </c>
      <c r="S182" s="14">
        <v>179.8</v>
      </c>
      <c r="T182" s="14"/>
      <c r="U182" s="5" t="s">
        <v>201</v>
      </c>
      <c r="V182" s="5"/>
      <c r="W182" s="5" t="s">
        <v>202</v>
      </c>
      <c r="X182" s="5"/>
      <c r="Y182" s="5" t="s">
        <v>203</v>
      </c>
      <c r="Z182" s="15">
        <v>42713</v>
      </c>
      <c r="AA182" s="15">
        <v>44651</v>
      </c>
      <c r="AB182" s="5"/>
      <c r="AC182" s="5" t="s">
        <v>151</v>
      </c>
      <c r="AD182" s="5"/>
      <c r="AE182" s="5"/>
      <c r="AF182" s="5"/>
      <c r="AG182" s="5"/>
      <c r="AH182" s="5"/>
      <c r="AI182" s="5"/>
      <c r="AJ182" s="5" t="s">
        <v>805</v>
      </c>
      <c r="AK182" s="5" t="s">
        <v>153</v>
      </c>
      <c r="AL182" s="5" t="s">
        <v>208</v>
      </c>
      <c r="AM182" s="5" t="s">
        <v>209</v>
      </c>
      <c r="AN182" s="5"/>
      <c r="AO182" s="5"/>
    </row>
    <row r="183" spans="1:41" ht="18">
      <c r="A183" s="13"/>
      <c r="B183" s="5" t="s">
        <v>808</v>
      </c>
      <c r="C183" s="4" t="s">
        <v>248</v>
      </c>
      <c r="D183" s="4" t="s">
        <v>809</v>
      </c>
      <c r="E183" s="5">
        <f>IF(ISERROR(FIND(【管】入力シート➁!$B$3,D183)),"",ROW())</f>
        <v>183</v>
      </c>
      <c r="F183" s="5" t="str">
        <f t="shared" si="25"/>
        <v>ラフェンタテープ8.25mg</v>
      </c>
      <c r="G183" s="4" t="s">
        <v>490</v>
      </c>
      <c r="H183" s="4" t="s">
        <v>810</v>
      </c>
      <c r="I183" s="5" t="s">
        <v>146</v>
      </c>
      <c r="J183" s="5" t="str">
        <f t="shared" si="26"/>
        <v/>
      </c>
      <c r="K183" s="5" t="s">
        <v>146</v>
      </c>
      <c r="L183" s="5" t="str">
        <f t="shared" si="27"/>
        <v>枚</v>
      </c>
      <c r="M183" s="5" t="str">
        <f t="shared" si="28"/>
        <v/>
      </c>
      <c r="N183" s="5" t="str">
        <f t="shared" si="29"/>
        <v/>
      </c>
      <c r="O183" s="5" t="s">
        <v>178</v>
      </c>
      <c r="P183" s="5" t="s">
        <v>146</v>
      </c>
      <c r="Q183" s="5" t="s">
        <v>178</v>
      </c>
      <c r="R183" s="5" t="s">
        <v>176</v>
      </c>
      <c r="S183" s="14">
        <v>327</v>
      </c>
      <c r="T183" s="14"/>
      <c r="U183" s="5" t="s">
        <v>201</v>
      </c>
      <c r="V183" s="5"/>
      <c r="W183" s="5" t="s">
        <v>202</v>
      </c>
      <c r="X183" s="5"/>
      <c r="Y183" s="5" t="s">
        <v>203</v>
      </c>
      <c r="Z183" s="15">
        <v>42713</v>
      </c>
      <c r="AA183" s="15">
        <v>44651</v>
      </c>
      <c r="AB183" s="5"/>
      <c r="AC183" s="5" t="s">
        <v>151</v>
      </c>
      <c r="AD183" s="5"/>
      <c r="AE183" s="5"/>
      <c r="AF183" s="5"/>
      <c r="AG183" s="5"/>
      <c r="AH183" s="5"/>
      <c r="AI183" s="5"/>
      <c r="AJ183" s="5" t="s">
        <v>808</v>
      </c>
      <c r="AK183" s="5" t="s">
        <v>153</v>
      </c>
      <c r="AL183" s="5" t="s">
        <v>208</v>
      </c>
      <c r="AM183" s="5" t="s">
        <v>209</v>
      </c>
      <c r="AN183" s="5"/>
      <c r="AO183" s="5"/>
    </row>
    <row r="184" spans="1:41" ht="18">
      <c r="A184" s="13"/>
      <c r="B184" s="5" t="s">
        <v>811</v>
      </c>
      <c r="C184" s="4" t="s">
        <v>238</v>
      </c>
      <c r="D184" s="4" t="s">
        <v>812</v>
      </c>
      <c r="E184" s="5">
        <f>IF(ISERROR(FIND(【管】入力シート➁!$B$3,D184)),"",ROW())</f>
        <v>184</v>
      </c>
      <c r="F184" s="5" t="str">
        <f t="shared" si="25"/>
        <v>レミフェンタニル静注用2mg「第一三共」</v>
      </c>
      <c r="G184" s="4" t="s">
        <v>240</v>
      </c>
      <c r="H184" s="4" t="s">
        <v>241</v>
      </c>
      <c r="I184" s="5" t="s">
        <v>146</v>
      </c>
      <c r="J184" s="5" t="str">
        <f t="shared" si="26"/>
        <v/>
      </c>
      <c r="K184" s="5" t="s">
        <v>146</v>
      </c>
      <c r="L184" s="5" t="str">
        <f t="shared" si="27"/>
        <v>瓶</v>
      </c>
      <c r="M184" s="5" t="str">
        <f t="shared" si="28"/>
        <v/>
      </c>
      <c r="N184" s="5" t="str">
        <f t="shared" si="29"/>
        <v/>
      </c>
      <c r="O184" s="5" t="s">
        <v>242</v>
      </c>
      <c r="P184" s="5" t="s">
        <v>146</v>
      </c>
      <c r="Q184" s="5" t="s">
        <v>196</v>
      </c>
      <c r="R184" s="5" t="s">
        <v>176</v>
      </c>
      <c r="S184" s="14">
        <v>593.5</v>
      </c>
      <c r="T184" s="14"/>
      <c r="U184" s="5" t="s">
        <v>201</v>
      </c>
      <c r="V184" s="5"/>
      <c r="W184" s="5" t="s">
        <v>202</v>
      </c>
      <c r="X184" s="5"/>
      <c r="Y184" s="5" t="s">
        <v>203</v>
      </c>
      <c r="Z184" s="15">
        <v>42713</v>
      </c>
      <c r="AA184" s="15">
        <v>44651</v>
      </c>
      <c r="AB184" s="5"/>
      <c r="AC184" s="5" t="s">
        <v>151</v>
      </c>
      <c r="AD184" s="5"/>
      <c r="AE184" s="5"/>
      <c r="AF184" s="5"/>
      <c r="AG184" s="5"/>
      <c r="AH184" s="5"/>
      <c r="AI184" s="5"/>
      <c r="AJ184" s="5" t="s">
        <v>811</v>
      </c>
      <c r="AK184" s="5" t="s">
        <v>153</v>
      </c>
      <c r="AL184" s="5" t="s">
        <v>208</v>
      </c>
      <c r="AM184" s="5" t="s">
        <v>209</v>
      </c>
      <c r="AN184" s="5"/>
      <c r="AO184" s="5"/>
    </row>
    <row r="185" spans="1:41" ht="18">
      <c r="A185" s="13"/>
      <c r="B185" s="5" t="s">
        <v>813</v>
      </c>
      <c r="C185" s="4" t="s">
        <v>238</v>
      </c>
      <c r="D185" s="4" t="s">
        <v>814</v>
      </c>
      <c r="E185" s="5">
        <f>IF(ISERROR(FIND(【管】入力シート➁!$B$3,D185)),"",ROW())</f>
        <v>185</v>
      </c>
      <c r="F185" s="5" t="str">
        <f t="shared" si="25"/>
        <v>レミフェンタニル静注用5mg「第一三共」</v>
      </c>
      <c r="G185" s="4" t="s">
        <v>240</v>
      </c>
      <c r="H185" s="4" t="s">
        <v>245</v>
      </c>
      <c r="I185" s="5" t="s">
        <v>146</v>
      </c>
      <c r="J185" s="5" t="str">
        <f t="shared" si="26"/>
        <v/>
      </c>
      <c r="K185" s="5" t="s">
        <v>146</v>
      </c>
      <c r="L185" s="5" t="str">
        <f t="shared" si="27"/>
        <v>瓶</v>
      </c>
      <c r="M185" s="5" t="str">
        <f t="shared" si="28"/>
        <v/>
      </c>
      <c r="N185" s="5" t="str">
        <f t="shared" si="29"/>
        <v/>
      </c>
      <c r="O185" s="5" t="s">
        <v>242</v>
      </c>
      <c r="P185" s="5" t="s">
        <v>146</v>
      </c>
      <c r="Q185" s="5" t="s">
        <v>196</v>
      </c>
      <c r="R185" s="5" t="s">
        <v>176</v>
      </c>
      <c r="S185" s="14">
        <v>97</v>
      </c>
      <c r="T185" s="14"/>
      <c r="U185" s="5" t="s">
        <v>201</v>
      </c>
      <c r="V185" s="5"/>
      <c r="W185" s="5" t="s">
        <v>202</v>
      </c>
      <c r="X185" s="5"/>
      <c r="Y185" s="5" t="s">
        <v>203</v>
      </c>
      <c r="Z185" s="15">
        <v>42713</v>
      </c>
      <c r="AA185" s="15">
        <v>44651</v>
      </c>
      <c r="AB185" s="5"/>
      <c r="AC185" s="5" t="s">
        <v>151</v>
      </c>
      <c r="AD185" s="5"/>
      <c r="AE185" s="5"/>
      <c r="AF185" s="5"/>
      <c r="AG185" s="5"/>
      <c r="AH185" s="5"/>
      <c r="AI185" s="5"/>
      <c r="AJ185" s="5" t="s">
        <v>813</v>
      </c>
      <c r="AK185" s="5" t="s">
        <v>153</v>
      </c>
      <c r="AL185" s="5" t="s">
        <v>208</v>
      </c>
      <c r="AM185" s="5" t="s">
        <v>209</v>
      </c>
      <c r="AN185" s="5"/>
      <c r="AO185" s="5"/>
    </row>
    <row r="186" spans="1:41" ht="18">
      <c r="A186" s="13"/>
      <c r="B186" s="5" t="s">
        <v>815</v>
      </c>
      <c r="C186" s="4" t="s">
        <v>248</v>
      </c>
      <c r="D186" s="4" t="s">
        <v>816</v>
      </c>
      <c r="E186" s="5">
        <f>IF(ISERROR(FIND(【管】入力シート➁!$B$3,D186)),"",ROW())</f>
        <v>186</v>
      </c>
      <c r="F186" s="5" t="str">
        <f t="shared" si="25"/>
        <v>ワンデュロパッチ0.84mg</v>
      </c>
      <c r="G186" s="4" t="s">
        <v>573</v>
      </c>
      <c r="H186" s="4" t="s">
        <v>574</v>
      </c>
      <c r="I186" s="5" t="s">
        <v>146</v>
      </c>
      <c r="J186" s="5" t="str">
        <f t="shared" si="26"/>
        <v/>
      </c>
      <c r="K186" s="5" t="s">
        <v>146</v>
      </c>
      <c r="L186" s="5" t="str">
        <f t="shared" si="27"/>
        <v>枚</v>
      </c>
      <c r="M186" s="5" t="str">
        <f t="shared" si="28"/>
        <v/>
      </c>
      <c r="N186" s="5" t="str">
        <f t="shared" si="29"/>
        <v/>
      </c>
      <c r="O186" s="5" t="s">
        <v>178</v>
      </c>
      <c r="P186" s="5" t="s">
        <v>146</v>
      </c>
      <c r="Q186" s="5" t="s">
        <v>178</v>
      </c>
      <c r="R186" s="5" t="s">
        <v>176</v>
      </c>
      <c r="S186" s="14">
        <v>174</v>
      </c>
      <c r="T186" s="14"/>
      <c r="U186" s="5" t="s">
        <v>201</v>
      </c>
      <c r="V186" s="5"/>
      <c r="W186" s="5" t="s">
        <v>202</v>
      </c>
      <c r="X186" s="5"/>
      <c r="Y186" s="5" t="s">
        <v>203</v>
      </c>
      <c r="Z186" s="15">
        <v>42902</v>
      </c>
      <c r="AA186" s="15">
        <v>45016</v>
      </c>
      <c r="AB186" s="5"/>
      <c r="AC186" s="5" t="s">
        <v>151</v>
      </c>
      <c r="AD186" s="5"/>
      <c r="AE186" s="5"/>
      <c r="AF186" s="5"/>
      <c r="AG186" s="5"/>
      <c r="AH186" s="5"/>
      <c r="AI186" s="5"/>
      <c r="AJ186" s="5" t="s">
        <v>815</v>
      </c>
      <c r="AK186" s="5" t="s">
        <v>153</v>
      </c>
      <c r="AL186" s="5" t="s">
        <v>208</v>
      </c>
      <c r="AM186" s="5" t="s">
        <v>209</v>
      </c>
      <c r="AN186" s="5"/>
      <c r="AO186" s="5"/>
    </row>
    <row r="187" spans="1:41" ht="18">
      <c r="A187" s="13"/>
      <c r="B187" s="5" t="s">
        <v>817</v>
      </c>
      <c r="C187" s="4" t="s">
        <v>248</v>
      </c>
      <c r="D187" s="4" t="s">
        <v>818</v>
      </c>
      <c r="E187" s="5">
        <f>IF(ISERROR(FIND(【管】入力シート➁!$B$3,D187)),"",ROW())</f>
        <v>187</v>
      </c>
      <c r="F187" s="5" t="str">
        <f t="shared" si="25"/>
        <v>ワンデュロパッチ1.7mg</v>
      </c>
      <c r="G187" s="4" t="s">
        <v>573</v>
      </c>
      <c r="H187" s="4" t="s">
        <v>577</v>
      </c>
      <c r="I187" s="5" t="s">
        <v>146</v>
      </c>
      <c r="J187" s="5" t="str">
        <f t="shared" si="26"/>
        <v/>
      </c>
      <c r="K187" s="5" t="s">
        <v>146</v>
      </c>
      <c r="L187" s="5" t="str">
        <f t="shared" si="27"/>
        <v>.7mg1枚</v>
      </c>
      <c r="M187" s="5" t="str">
        <f t="shared" si="28"/>
        <v>枚</v>
      </c>
      <c r="N187" s="5" t="str">
        <f t="shared" si="29"/>
        <v/>
      </c>
      <c r="O187" s="5" t="s">
        <v>178</v>
      </c>
      <c r="P187" s="5" t="s">
        <v>146</v>
      </c>
      <c r="Q187" s="5" t="s">
        <v>178</v>
      </c>
      <c r="R187" s="5" t="s">
        <v>176</v>
      </c>
      <c r="S187" s="14">
        <v>51.7</v>
      </c>
      <c r="T187" s="14"/>
      <c r="U187" s="5" t="s">
        <v>201</v>
      </c>
      <c r="V187" s="5"/>
      <c r="W187" s="5" t="s">
        <v>202</v>
      </c>
      <c r="X187" s="5"/>
      <c r="Y187" s="5" t="s">
        <v>203</v>
      </c>
      <c r="Z187" s="15">
        <v>42902</v>
      </c>
      <c r="AA187" s="15">
        <v>45016</v>
      </c>
      <c r="AB187" s="5"/>
      <c r="AC187" s="5" t="s">
        <v>151</v>
      </c>
      <c r="AD187" s="5"/>
      <c r="AE187" s="5"/>
      <c r="AF187" s="5"/>
      <c r="AG187" s="5"/>
      <c r="AH187" s="5"/>
      <c r="AI187" s="5"/>
      <c r="AJ187" s="5" t="s">
        <v>817</v>
      </c>
      <c r="AK187" s="5" t="s">
        <v>153</v>
      </c>
      <c r="AL187" s="5" t="s">
        <v>208</v>
      </c>
      <c r="AM187" s="5" t="s">
        <v>209</v>
      </c>
      <c r="AN187" s="5"/>
      <c r="AO187" s="5"/>
    </row>
    <row r="188" spans="1:41" ht="18">
      <c r="A188" s="13"/>
      <c r="B188" s="5" t="s">
        <v>819</v>
      </c>
      <c r="C188" s="4" t="s">
        <v>248</v>
      </c>
      <c r="D188" s="4" t="s">
        <v>820</v>
      </c>
      <c r="E188" s="5">
        <f>IF(ISERROR(FIND(【管】入力シート➁!$B$3,D188)),"",ROW())</f>
        <v>188</v>
      </c>
      <c r="F188" s="5" t="str">
        <f t="shared" si="25"/>
        <v>ワンデュロパッチ3.4mg</v>
      </c>
      <c r="G188" s="4" t="s">
        <v>573</v>
      </c>
      <c r="H188" s="4" t="s">
        <v>580</v>
      </c>
      <c r="I188" s="5" t="s">
        <v>146</v>
      </c>
      <c r="J188" s="5" t="str">
        <f t="shared" si="26"/>
        <v/>
      </c>
      <c r="K188" s="5" t="s">
        <v>146</v>
      </c>
      <c r="L188" s="5" t="str">
        <f t="shared" si="27"/>
        <v>枚</v>
      </c>
      <c r="M188" s="5" t="str">
        <f t="shared" si="28"/>
        <v/>
      </c>
      <c r="N188" s="5" t="str">
        <f t="shared" si="29"/>
        <v/>
      </c>
      <c r="O188" s="5" t="s">
        <v>178</v>
      </c>
      <c r="P188" s="5" t="s">
        <v>146</v>
      </c>
      <c r="Q188" s="5" t="s">
        <v>178</v>
      </c>
      <c r="R188" s="5" t="s">
        <v>176</v>
      </c>
      <c r="S188" s="14">
        <v>323</v>
      </c>
      <c r="T188" s="14"/>
      <c r="U188" s="5" t="s">
        <v>201</v>
      </c>
      <c r="V188" s="5"/>
      <c r="W188" s="5" t="s">
        <v>202</v>
      </c>
      <c r="X188" s="5"/>
      <c r="Y188" s="5" t="s">
        <v>203</v>
      </c>
      <c r="Z188" s="15">
        <v>42902</v>
      </c>
      <c r="AA188" s="15">
        <v>45016</v>
      </c>
      <c r="AB188" s="5"/>
      <c r="AC188" s="5" t="s">
        <v>151</v>
      </c>
      <c r="AD188" s="5"/>
      <c r="AE188" s="5"/>
      <c r="AF188" s="5"/>
      <c r="AG188" s="5"/>
      <c r="AH188" s="5"/>
      <c r="AI188" s="5"/>
      <c r="AJ188" s="5" t="s">
        <v>819</v>
      </c>
      <c r="AK188" s="5" t="s">
        <v>153</v>
      </c>
      <c r="AL188" s="5" t="s">
        <v>208</v>
      </c>
      <c r="AM188" s="5" t="s">
        <v>209</v>
      </c>
      <c r="AN188" s="5"/>
      <c r="AO188" s="5"/>
    </row>
    <row r="189" spans="1:41" ht="18">
      <c r="A189" s="13"/>
      <c r="B189" s="5" t="s">
        <v>821</v>
      </c>
      <c r="C189" s="4" t="s">
        <v>248</v>
      </c>
      <c r="D189" s="4" t="s">
        <v>822</v>
      </c>
      <c r="E189" s="5">
        <f>IF(ISERROR(FIND(【管】入力シート➁!$B$3,D189)),"",ROW())</f>
        <v>189</v>
      </c>
      <c r="F189" s="5" t="str">
        <f t="shared" si="25"/>
        <v>ワンデュロパッチ5mg</v>
      </c>
      <c r="G189" s="4" t="s">
        <v>573</v>
      </c>
      <c r="H189" s="4" t="s">
        <v>583</v>
      </c>
      <c r="I189" s="5" t="s">
        <v>146</v>
      </c>
      <c r="J189" s="5" t="str">
        <f t="shared" si="26"/>
        <v/>
      </c>
      <c r="K189" s="5" t="s">
        <v>146</v>
      </c>
      <c r="L189" s="5" t="str">
        <f t="shared" si="27"/>
        <v>枚</v>
      </c>
      <c r="M189" s="5" t="str">
        <f t="shared" si="28"/>
        <v/>
      </c>
      <c r="N189" s="5" t="str">
        <f t="shared" si="29"/>
        <v/>
      </c>
      <c r="O189" s="5" t="s">
        <v>178</v>
      </c>
      <c r="P189" s="5" t="s">
        <v>146</v>
      </c>
      <c r="Q189" s="5" t="s">
        <v>178</v>
      </c>
      <c r="R189" s="5" t="s">
        <v>176</v>
      </c>
      <c r="S189" s="14">
        <v>94.7</v>
      </c>
      <c r="T189" s="14"/>
      <c r="U189" s="5" t="s">
        <v>201</v>
      </c>
      <c r="V189" s="5"/>
      <c r="W189" s="5" t="s">
        <v>202</v>
      </c>
      <c r="X189" s="5"/>
      <c r="Y189" s="5" t="s">
        <v>203</v>
      </c>
      <c r="Z189" s="15">
        <v>42902</v>
      </c>
      <c r="AA189" s="15">
        <v>45016</v>
      </c>
      <c r="AB189" s="5"/>
      <c r="AC189" s="5" t="s">
        <v>151</v>
      </c>
      <c r="AD189" s="5"/>
      <c r="AE189" s="5"/>
      <c r="AF189" s="5"/>
      <c r="AG189" s="5"/>
      <c r="AH189" s="5"/>
      <c r="AI189" s="5"/>
      <c r="AJ189" s="5" t="s">
        <v>821</v>
      </c>
      <c r="AK189" s="5" t="s">
        <v>153</v>
      </c>
      <c r="AL189" s="5" t="s">
        <v>208</v>
      </c>
      <c r="AM189" s="5" t="s">
        <v>209</v>
      </c>
      <c r="AN189" s="5"/>
      <c r="AO189" s="5"/>
    </row>
    <row r="190" spans="1:41" ht="18">
      <c r="A190" s="13"/>
      <c r="B190" s="5" t="s">
        <v>823</v>
      </c>
      <c r="C190" s="4" t="s">
        <v>248</v>
      </c>
      <c r="D190" s="4" t="s">
        <v>824</v>
      </c>
      <c r="E190" s="5">
        <f>IF(ISERROR(FIND(【管】入力シート➁!$B$3,D190)),"",ROW())</f>
        <v>190</v>
      </c>
      <c r="F190" s="5" t="str">
        <f t="shared" si="25"/>
        <v>ワンデュロパッチ6.7mg</v>
      </c>
      <c r="G190" s="4" t="s">
        <v>573</v>
      </c>
      <c r="H190" s="4" t="s">
        <v>586</v>
      </c>
      <c r="I190" s="5" t="s">
        <v>146</v>
      </c>
      <c r="J190" s="5" t="str">
        <f t="shared" si="26"/>
        <v/>
      </c>
      <c r="K190" s="5" t="s">
        <v>146</v>
      </c>
      <c r="L190" s="5" t="str">
        <f t="shared" si="27"/>
        <v>枚</v>
      </c>
      <c r="M190" s="5" t="str">
        <f t="shared" si="28"/>
        <v/>
      </c>
      <c r="N190" s="5" t="str">
        <f t="shared" si="29"/>
        <v/>
      </c>
      <c r="O190" s="5" t="s">
        <v>178</v>
      </c>
      <c r="P190" s="5" t="s">
        <v>146</v>
      </c>
      <c r="Q190" s="5" t="s">
        <v>178</v>
      </c>
      <c r="R190" s="5" t="s">
        <v>520</v>
      </c>
      <c r="S190" s="5">
        <v>2620</v>
      </c>
      <c r="T190" s="5"/>
      <c r="U190" s="5" t="s">
        <v>201</v>
      </c>
      <c r="V190" s="5"/>
      <c r="W190" s="5" t="s">
        <v>202</v>
      </c>
      <c r="X190" s="5"/>
      <c r="Y190" s="5" t="s">
        <v>203</v>
      </c>
      <c r="Z190" s="15">
        <v>38905</v>
      </c>
      <c r="AA190" s="15">
        <v>44651</v>
      </c>
      <c r="AB190" s="5"/>
      <c r="AC190" s="5" t="s">
        <v>151</v>
      </c>
      <c r="AD190" s="5"/>
      <c r="AE190" s="5"/>
      <c r="AF190" s="5"/>
      <c r="AG190" s="5"/>
      <c r="AH190" s="5"/>
      <c r="AI190" s="5"/>
      <c r="AJ190" s="5" t="s">
        <v>823</v>
      </c>
      <c r="AK190" s="5" t="s">
        <v>160</v>
      </c>
      <c r="AL190" s="5" t="s">
        <v>487</v>
      </c>
      <c r="AM190" s="5" t="s">
        <v>419</v>
      </c>
      <c r="AN190" s="5"/>
      <c r="AO190" s="5"/>
    </row>
    <row r="191" spans="1:41" ht="18">
      <c r="A191" s="5"/>
      <c r="B191" s="5"/>
      <c r="C191" s="4" t="s">
        <v>238</v>
      </c>
      <c r="D191" s="4" t="s">
        <v>825</v>
      </c>
      <c r="E191" s="5">
        <f>IF(ISERROR(FIND(【管】入力シート➁!$B$3,D191)),"",ROW())</f>
        <v>191</v>
      </c>
      <c r="F191" s="5" t="str">
        <f t="shared" si="25"/>
        <v>弱ペチロルファン注射液</v>
      </c>
      <c r="G191" s="4" t="s">
        <v>736</v>
      </c>
      <c r="H191" s="4" t="s">
        <v>730</v>
      </c>
      <c r="I191" s="5" t="s">
        <v>264</v>
      </c>
      <c r="J191" s="5" t="str">
        <f t="shared" si="26"/>
        <v/>
      </c>
      <c r="K191" s="5" t="s">
        <v>264</v>
      </c>
      <c r="L191" s="5" t="str">
        <f t="shared" si="27"/>
        <v>mL1管</v>
      </c>
      <c r="M191" s="5" t="str">
        <f t="shared" si="28"/>
        <v>管</v>
      </c>
      <c r="N191" s="5" t="str">
        <f t="shared" si="29"/>
        <v/>
      </c>
      <c r="O191" s="5" t="s">
        <v>265</v>
      </c>
      <c r="P191" s="5" t="s">
        <v>266</v>
      </c>
      <c r="Q191" s="5" t="s">
        <v>190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</row>
  </sheetData>
  <phoneticPr fontId="27"/>
  <pageMargins left="0.75" right="0.75" top="1" bottom="1" header="0.5" footer="0.5"/>
  <pageSetup paperSize="9" orientation="portrait" horizontalDpi="300" verticalDpi="30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H13"/>
  <sheetViews>
    <sheetView topLeftCell="A3" zoomScale="70" zoomScaleNormal="70" workbookViewId="0">
      <selection activeCell="C10" sqref="C10:F10"/>
    </sheetView>
  </sheetViews>
  <sheetFormatPr defaultColWidth="9" defaultRowHeight="14"/>
  <cols>
    <col min="1" max="1" width="1.83203125" style="99" customWidth="1"/>
    <col min="2" max="2" width="22.33203125" style="100" customWidth="1"/>
    <col min="3" max="6" width="8.25" style="100" customWidth="1"/>
    <col min="7" max="7" width="48.83203125" style="100" customWidth="1"/>
    <col min="8" max="8" width="35.25" style="100" customWidth="1"/>
    <col min="9" max="16384" width="9" style="99"/>
  </cols>
  <sheetData>
    <row r="1" spans="2:8" ht="21.75" customHeight="1">
      <c r="B1" s="50" t="s">
        <v>1</v>
      </c>
      <c r="C1" s="101"/>
      <c r="D1" s="102" t="s">
        <v>3</v>
      </c>
      <c r="E1" s="102"/>
      <c r="F1" s="102"/>
      <c r="H1" s="103"/>
    </row>
    <row r="3" spans="2:8" ht="36" customHeight="1">
      <c r="B3" s="104" t="s">
        <v>4</v>
      </c>
      <c r="C3" s="147" t="s">
        <v>5</v>
      </c>
      <c r="D3" s="148"/>
      <c r="E3" s="148"/>
      <c r="F3" s="149"/>
      <c r="G3" s="105" t="s">
        <v>6</v>
      </c>
      <c r="H3" s="106" t="s">
        <v>7</v>
      </c>
    </row>
    <row r="4" spans="2:8" ht="44.25" customHeight="1">
      <c r="B4" s="107" t="s">
        <v>8</v>
      </c>
      <c r="C4" s="108" t="s">
        <v>9</v>
      </c>
      <c r="D4" s="109" t="s">
        <v>10</v>
      </c>
      <c r="E4" s="150" t="s">
        <v>11</v>
      </c>
      <c r="F4" s="151"/>
      <c r="G4" s="110" t="s">
        <v>12</v>
      </c>
      <c r="H4" s="111" t="s">
        <v>13</v>
      </c>
    </row>
    <row r="5" spans="2:8" ht="44.25" customHeight="1">
      <c r="B5" s="112" t="s">
        <v>14</v>
      </c>
      <c r="C5" s="152" t="s">
        <v>15</v>
      </c>
      <c r="D5" s="153"/>
      <c r="E5" s="153"/>
      <c r="F5" s="154"/>
      <c r="G5" s="113" t="s">
        <v>12</v>
      </c>
      <c r="H5" s="114">
        <v>45229</v>
      </c>
    </row>
    <row r="6" spans="2:8" ht="44.25" customHeight="1">
      <c r="B6" s="112" t="s">
        <v>16</v>
      </c>
      <c r="C6" s="155" t="s">
        <v>17</v>
      </c>
      <c r="D6" s="156"/>
      <c r="E6" s="156"/>
      <c r="F6" s="157"/>
      <c r="G6" s="115" t="s">
        <v>18</v>
      </c>
      <c r="H6" s="116" t="s">
        <v>17</v>
      </c>
    </row>
    <row r="7" spans="2:8" ht="44.25" customHeight="1">
      <c r="B7" s="112" t="s">
        <v>19</v>
      </c>
      <c r="C7" s="117" t="s">
        <v>20</v>
      </c>
      <c r="D7" s="118" t="s">
        <v>21</v>
      </c>
      <c r="E7" s="119" t="s">
        <v>22</v>
      </c>
      <c r="F7" s="118" t="s">
        <v>23</v>
      </c>
      <c r="G7" s="115" t="s">
        <v>24</v>
      </c>
      <c r="H7" s="116" t="s">
        <v>25</v>
      </c>
    </row>
    <row r="8" spans="2:8" ht="44.25" customHeight="1">
      <c r="B8" s="112" t="s">
        <v>26</v>
      </c>
      <c r="C8" s="139" t="s">
        <v>27</v>
      </c>
      <c r="D8" s="140"/>
      <c r="E8" s="140"/>
      <c r="F8" s="141"/>
      <c r="G8" s="145" t="s">
        <v>28</v>
      </c>
      <c r="H8" s="116" t="s">
        <v>29</v>
      </c>
    </row>
    <row r="9" spans="2:8" ht="44.25" customHeight="1">
      <c r="B9" s="112" t="s">
        <v>30</v>
      </c>
      <c r="C9" s="139" t="s">
        <v>31</v>
      </c>
      <c r="D9" s="140"/>
      <c r="E9" s="140"/>
      <c r="F9" s="141"/>
      <c r="G9" s="145"/>
      <c r="H9" s="116" t="s">
        <v>32</v>
      </c>
    </row>
    <row r="10" spans="2:8" ht="94" customHeight="1">
      <c r="B10" s="120" t="s">
        <v>33</v>
      </c>
      <c r="C10" s="142" t="s">
        <v>34</v>
      </c>
      <c r="D10" s="143"/>
      <c r="E10" s="143"/>
      <c r="F10" s="144"/>
      <c r="G10" s="121" t="s">
        <v>35</v>
      </c>
      <c r="H10" s="122" t="s">
        <v>36</v>
      </c>
    </row>
    <row r="12" spans="2:8">
      <c r="H12" s="146" t="s">
        <v>37</v>
      </c>
    </row>
    <row r="13" spans="2:8">
      <c r="H13" s="146"/>
    </row>
  </sheetData>
  <sheetProtection algorithmName="SHA-512" hashValue="dyT8bZrKBNRJE8BlCi9BSQH10PJvTLuD3PQDrP9INy1MOS/0S/MwBS8AS9yEb3POcffkObNrXpFZH9E+/Gmbrg==" saltValue="ji9DXeoJ592BS0+vhWL7Cg==" spinCount="100000" sheet="1" objects="1" scenarios="1"/>
  <mergeCells count="9">
    <mergeCell ref="C9:F9"/>
    <mergeCell ref="C10:F10"/>
    <mergeCell ref="G8:G9"/>
    <mergeCell ref="H12:H13"/>
    <mergeCell ref="C3:F3"/>
    <mergeCell ref="E4:F4"/>
    <mergeCell ref="C5:F5"/>
    <mergeCell ref="C6:F6"/>
    <mergeCell ref="C8:F8"/>
  </mergeCells>
  <phoneticPr fontId="27"/>
  <hyperlinks>
    <hyperlink ref="H12:H13" location="【管】入力シート➁!A1" display="入力シート②へ⇒" xr:uid="{00000000-0004-0000-0100-000000000000}"/>
  </hyperlinks>
  <pageMargins left="0.70866141732283505" right="0.70866141732283505" top="0.74803149606299202" bottom="0.74803149606299202" header="0.31496062992126" footer="0.31496062992126"/>
  <pageSetup paperSize="9" scale="86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【非表示シート】!$B$2:$B$5</xm:f>
          </x14:formula1>
          <xm:sqref>C6:F6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V156"/>
  <sheetViews>
    <sheetView zoomScale="70" zoomScaleNormal="70" workbookViewId="0">
      <pane ySplit="6" topLeftCell="A7" activePane="bottomLeft" state="frozen"/>
      <selection activeCell="P5" sqref="P5"/>
      <selection pane="bottomLeft" activeCell="N12" sqref="N12"/>
    </sheetView>
  </sheetViews>
  <sheetFormatPr defaultColWidth="9" defaultRowHeight="17.5"/>
  <cols>
    <col min="1" max="1" width="3.83203125" style="16" customWidth="1"/>
    <col min="2" max="2" width="26.83203125" style="16" customWidth="1"/>
    <col min="3" max="3" width="9.58203125" style="46" customWidth="1"/>
    <col min="4" max="4" width="6" style="16" customWidth="1"/>
    <col min="5" max="5" width="4.25" style="47" customWidth="1"/>
    <col min="6" max="6" width="11.58203125" style="16" customWidth="1"/>
    <col min="7" max="7" width="4.25" style="47" customWidth="1"/>
    <col min="8" max="8" width="11.58203125" style="16" customWidth="1"/>
    <col min="9" max="9" width="4.25" style="47" customWidth="1"/>
    <col min="10" max="10" width="11.58203125" style="16" customWidth="1"/>
    <col min="11" max="11" width="4.25" style="47" customWidth="1"/>
    <col min="12" max="12" width="11.58203125" style="16" customWidth="1"/>
    <col min="13" max="13" width="4.25" style="47" customWidth="1"/>
    <col min="14" max="14" width="6.25" style="48" customWidth="1"/>
    <col min="15" max="17" width="6.25" style="16" customWidth="1"/>
    <col min="18" max="18" width="29.33203125" style="16" customWidth="1"/>
    <col min="19" max="19" width="13" style="49" customWidth="1"/>
    <col min="20" max="20" width="3.5" style="16" customWidth="1"/>
    <col min="21" max="21" width="13" style="16" customWidth="1"/>
    <col min="22" max="22" width="9" style="16" hidden="1" customWidth="1"/>
    <col min="23" max="16384" width="9" style="16"/>
  </cols>
  <sheetData>
    <row r="1" spans="1:22" ht="19.5" customHeight="1">
      <c r="B1" s="50" t="s">
        <v>38</v>
      </c>
      <c r="C1" s="51"/>
      <c r="E1" s="52"/>
      <c r="F1" s="16" t="s">
        <v>39</v>
      </c>
      <c r="I1" s="70"/>
      <c r="J1" s="16" t="s">
        <v>40</v>
      </c>
      <c r="K1" s="16"/>
      <c r="L1" s="47"/>
      <c r="N1" s="71" t="s">
        <v>41</v>
      </c>
      <c r="O1" s="47"/>
      <c r="P1" s="47"/>
      <c r="Q1" s="47"/>
      <c r="R1" s="83"/>
    </row>
    <row r="2" spans="1:22" ht="19.5" customHeight="1">
      <c r="B2" s="53" t="s">
        <v>42</v>
      </c>
      <c r="C2" s="51"/>
      <c r="D2" s="50"/>
    </row>
    <row r="3" spans="1:22" ht="19.5" customHeight="1">
      <c r="B3" s="54"/>
      <c r="C3" s="55" t="s">
        <v>43</v>
      </c>
      <c r="D3" s="50"/>
      <c r="U3" s="178" t="s">
        <v>44</v>
      </c>
    </row>
    <row r="4" spans="1:22">
      <c r="C4" s="56" t="s">
        <v>45</v>
      </c>
      <c r="U4" s="179"/>
    </row>
    <row r="5" spans="1:22" ht="17.25" customHeight="1">
      <c r="B5" s="158" t="s">
        <v>46</v>
      </c>
      <c r="C5" s="182" t="s">
        <v>47</v>
      </c>
      <c r="D5" s="183"/>
      <c r="E5" s="184"/>
      <c r="F5" s="164" t="s">
        <v>48</v>
      </c>
      <c r="G5" s="165"/>
      <c r="H5" s="166" t="s">
        <v>49</v>
      </c>
      <c r="I5" s="167"/>
      <c r="J5" s="168" t="s">
        <v>50</v>
      </c>
      <c r="K5" s="169"/>
      <c r="L5" s="170" t="s">
        <v>51</v>
      </c>
      <c r="M5" s="171"/>
      <c r="N5" s="160" t="s">
        <v>52</v>
      </c>
      <c r="O5" s="162" t="s">
        <v>53</v>
      </c>
      <c r="P5" s="162" t="s">
        <v>54</v>
      </c>
      <c r="Q5" s="162" t="s">
        <v>55</v>
      </c>
      <c r="R5" s="174" t="s">
        <v>56</v>
      </c>
      <c r="S5" s="176" t="s">
        <v>57</v>
      </c>
      <c r="T5" s="84"/>
      <c r="U5" s="180" t="str">
        <f ca="1">IF(OR(【管】入力シート①!D4="",【管】入力シート①!C5="",【管】入力シート①!C6="",【管】入力シート①!C7="",【管】入力シート①!E7="",【管】入力シート①!C8="",【管】入力シート①!C9="",【管】入力シート①!C10="",COUNTIF(S7:S156,"×")&gt;0),"×","○")</f>
        <v>○</v>
      </c>
    </row>
    <row r="6" spans="1:22" ht="17.25" customHeight="1">
      <c r="B6" s="159"/>
      <c r="C6" s="185"/>
      <c r="D6" s="186"/>
      <c r="E6" s="187"/>
      <c r="F6" s="172" t="s">
        <v>58</v>
      </c>
      <c r="G6" s="173"/>
      <c r="H6" s="172" t="s">
        <v>58</v>
      </c>
      <c r="I6" s="173"/>
      <c r="J6" s="172" t="s">
        <v>58</v>
      </c>
      <c r="K6" s="173"/>
      <c r="L6" s="172" t="s">
        <v>58</v>
      </c>
      <c r="M6" s="173"/>
      <c r="N6" s="161"/>
      <c r="O6" s="163"/>
      <c r="P6" s="163"/>
      <c r="Q6" s="163"/>
      <c r="R6" s="175"/>
      <c r="S6" s="177"/>
      <c r="T6" s="84"/>
      <c r="U6" s="181"/>
      <c r="V6" s="85" t="s">
        <v>59</v>
      </c>
    </row>
    <row r="7" spans="1:22" ht="40" customHeight="1">
      <c r="A7" s="16">
        <v>1</v>
      </c>
      <c r="B7" s="57" t="s">
        <v>60</v>
      </c>
      <c r="C7" s="58" t="str">
        <f ca="1">IF(AND(B7="",OFFSET(B7,-1,0,1,1)&lt;&gt;""),OFFSET(C7,-1,0,1,1),IF(AND(B7="",OFFSET(B7,-1,0,1,1)="",OR(OFFSET(N7,-1,0,1)&lt;&gt;"",OFFSET(P7,-1,0,1,1)&lt;&gt;"")),OFFSET(C7,-2,0,1,1),IFERROR(VLOOKUP(【管】入力シート➁!B7,テーブル1[[#All],[医薬品名]:[単位2]],COLUMN(【管】入力シート➁!P3)-3,0),"")))</f>
        <v>2mL×</v>
      </c>
      <c r="D7" s="59">
        <v>10</v>
      </c>
      <c r="E7" s="60" t="str">
        <f ca="1">IF(AND(B7="",OFFSET(B7,-1,0,1,1)&lt;&gt;""),OFFSET(E7,-1,0,1,1),IF(AND(B7="",OFFSET(B7,-1,0,1,1)="",OR(OR(OFFSET(F7,-1,0,1)&lt;0,OFFSET(H7,-1,0,1)&lt;0),OFFSET(P7,-1,0,1,1)&lt;&gt;"")),OFFSET(E7,-2,0,1,1),IFERROR(VLOOKUP(【管】入力シート➁!B7,テーブル1[[#All],[医薬品名]:[単位2]],COLUMN(テーブル1[[#Headers],[単位2]])-3,0),"")))</f>
        <v>A</v>
      </c>
      <c r="F7" s="61">
        <v>21</v>
      </c>
      <c r="G7" s="62" t="str">
        <f ca="1">IF(AND(E7="V",C7&lt;&gt;""),"mL",E7)</f>
        <v>A</v>
      </c>
      <c r="H7" s="63">
        <v>10</v>
      </c>
      <c r="I7" s="62" t="str">
        <f t="shared" ref="I7:I19" ca="1" si="0">G7</f>
        <v>A</v>
      </c>
      <c r="J7" s="72">
        <v>18</v>
      </c>
      <c r="K7" s="62" t="str">
        <f t="shared" ref="K7:K19" ca="1" si="1">G7</f>
        <v>A</v>
      </c>
      <c r="L7" s="73">
        <v>18</v>
      </c>
      <c r="M7" s="62" t="str">
        <f t="shared" ref="M7:M19" ca="1" si="2">G7</f>
        <v>A</v>
      </c>
      <c r="N7" s="74"/>
      <c r="O7" s="75">
        <v>1</v>
      </c>
      <c r="P7" s="76"/>
      <c r="Q7" s="86"/>
      <c r="R7" s="87" t="s">
        <v>61</v>
      </c>
      <c r="S7" s="88" t="str">
        <f ca="1">IF(AND(D7="",F7="",H7="",J7="",L7="",B7="",N7="",O7="",P7="",Q7="",R7=""),"",IF(OR(AND(OR(N7&lt;&gt;"",O7&lt;&gt;"",P7&lt;&gt;"",Q7&lt;&gt;""),R7=""),AND(F7="",H7="",J7="",L7="")),"×",IF(OR(AND(B7&lt;&gt;"",OFFSET(B7,1,0,1,1)="",OR(OFFSET(D7,1,0,1,1)&lt;&gt;"",OFFSET(D7,2,0,1,1)&lt;&gt;"",COUNTIF(B7,"*自家製剤*")&gt;0),OR(D7&lt;&gt;"",COUNTIF(B7,"*自家製剤*")&gt;0),OR(OFFSET(N7,1,0,1,1)&lt;&gt;"",OFFSET(P7,1,0,1,1)&lt;&gt;"",OFFSET(N7,2,0,1,1)&lt;&gt;"",OFFSET(P7,2,0,1,1)&lt;&gt;""),OFFSET(B7,2,0,1,1)="",F7+H7-J7-O7+ABS(OFFSET(F7,1,0,1,1))+ABS(OFFSET(H7,1,0,1,1))-ABS(OFFSET(J7,1,0,1,1))+ABS(OFFSET(F7,2,0,1,1))+ABS(OFFSET(H7,2,0,1,1))-ABS(OFFSET(J7,2,0,1,1))=L7-Q7+ABS(OFFSET(L7,1,0,1,1))+ABS(OFFSET(L7,2,0,1,1)),IF(OR(OFFSET(F7,1,0,1,1)&lt;0,OFFSET(H7,1,0,1,1)&lt;0,OFFSET(J7,1,0,1,1)&lt;0,OFFSET(L7,1,0,1,1)&lt;0),IF(J7&gt;(ABS(OFFSET(F7,1,0,1,1))+ABS(OFFSET(H7,1,0,1,1)))-ABS(OFFSET(L7,1,0,1,1)),AND(J7-(F7+H7+OFFSET(H7,2,0,1,1)-L7-Q7)&lt;=ABS(OFFSET(N7,1,0,1,1)),ABS(OFFSET(N7,1,0,1,1))&lt;=(ABS(OFFSET(F7,1,0,1,1))+ABS(OFFSET(H7,1,0,1,1)))-ABS(OFFSET(L7,1,0,1,1))),AND(J7-(F7+H7+OFFSET(H7,2,0,1,1)-L7-Q7)&lt;=ABS(OFFSET(N7,1,0,1,1)),ABS(OFFSET(N7,1,0,1,1))&lt;=J7)),IF(OR(OFFSET(F7,2,0,1,1)&lt;0,OFFSET(H7,2,0,1,1)&lt;0,OFFSET(J7,2,0,1,1)&lt;0,OFFSET(L7,2,0,1,1)&lt;0),IF(J7&gt;(ABS(OFFSET(F7,2,0,1,1))+ABS(OFFSET(H7,2,0,1,1)))-ABS(OFFSET(L7,2,0,1,1)),AND(J7-(F7+H7+OFFSET(H7,1,0,1,1)-L7-Q7)&lt;=ABS(OFFSET(N7,2,0,1,1)),ABS(OFFSET(N7,2,0,1,1))&lt;=(ABS(OFFSET(F7,2,0,1,1))+ABS(OFFSET(H7,2,0,1,1)))-ABS(OFFSET(L7,2,0,1,1))),AND(J7-(F7+H7+OFFSET(H7,1,0,1,1)-L7-Q7)&lt;=ABS(OFFSET(N7,2,0,1,1)),ABS(OFFSET(N7,2,0,1,1))&lt;=J7)),TRUE))),AND(B7&lt;&gt;"",OFFSET(B7,1,0,1,1)="",OR(OFFSET(N7,1,0,1,1)&lt;&gt;"",OFFSET(P7,1,0,1,1)&lt;&gt;"",OR(OFFSET(F7,1,0,1,1)&lt;0,OFFSET(H7,1,0,1,1)&lt;0)),OR(OFFSET(B7,2,0,1,1)&lt;&gt;"",OFFSET(S7,2,0,1,1)=""),OR(D7&lt;&gt;"",COUNTIF(B7,"*自家製剤*")&gt;0),F7+H7-J7-O7+ABS(OFFSET(F7,1,0,1,1))+ABS(OFFSET(H7,1,0,1,1))-ABS(OFFSET(J7,1,0,1,1))=L7-Q7+ABS(OFFSET(L7,1,0,1,1)),IF(NOT(OR(OFFSET(F7,1,0,1,1)&lt;0,OFFSET(H7,1,0,1,1)&lt;0,OFFSET(J7,1,0,1,1)&lt;0,OFFSET(L7,1,0,1,1)&lt;0)),TRUE,IF(NOT(OR(OFFSET(F7,1,0,1,1)&lt;0,OFFSET(H7,1,0,1,1)&lt;0,OFFSET(J7,1,0,1,1)&lt;0,OFFSET(L7,1,0,1,1)&lt;0)),TRUE,IF(J7&gt;(ABS(OFFSET(F7,1,0,1,1))+ABS(OFFSET(H7,1,0,1,1)))-ABS(OFFSET(L7,1,0,1,1)),AND(J7-(F7+H7-L7-Q7)&lt;=ABS(OFFSET(N7,1,0,1,1)),ABS(OFFSET(N7,1,0,1,1))&lt;=(ABS(OFFSET(F7,1,0,1,1))+ABS(OFFSET(H7,1,0,1,1)))-ABS(OFFSET(L7,1,0,1,1))),AND(J7-(F7+H7-L7-Q7)&lt;=ABS(OFFSET(N7,1,0,1,1)),ABS(OFFSET(N7,1,0,1,1))&lt;=J7))))),AND(B7&lt;&gt;"",OR(D7&lt;&gt;"",COUNTIF(B7,"*自家製剤*")&gt;0),OR(OFFSET(B7,1,0,1,1)&lt;&gt;"",OFFSET(S7,1,0,1,1)=""),F7+H7-J7-O7=L7-Q7),AND(B7&lt;&gt;"",D7="",ABS(F7)+ABS(H7)-O7-ABS(J7)=ABS(L7),OR(F7&lt;0,H7&lt;0,J7&lt;0,L7&lt;0)),),"○",IF(AND(B7="",OR(F7&lt;&gt;"",H7&lt;&gt;"",J7&lt;&gt;"",L7&lt;&gt;""),R7&lt;&gt;""),"-","×"))))</f>
        <v>○</v>
      </c>
      <c r="V7" s="16">
        <f>IF(ABS(F7+H7+J7+L7)=ABS(F7)+ABS(H7)+ABS(J7)+ABS(L7),1,2)</f>
        <v>1</v>
      </c>
    </row>
    <row r="8" spans="1:22" ht="40" customHeight="1">
      <c r="A8" s="16">
        <f ca="1">OFFSET(A8,-1,0,1,1)+1</f>
        <v>2</v>
      </c>
      <c r="B8" s="64"/>
      <c r="C8" s="58" t="str">
        <f ca="1">IF(AND(B8="",OFFSET(B8,-1,0,1,1)&lt;&gt;""),OFFSET(C8,-1,0,1,1),IF(AND(B8="",OFFSET(B8,-1,0,1,1)="",OR(OFFSET(N8,-1,0,1)&lt;&gt;"",OFFSET(P8,-1,0,1,1)&lt;&gt;"")),OFFSET(C8,-2,0,1,1),IFERROR(VLOOKUP(【管】入力シート➁!B8,テーブル1[[#All],[医薬品名]:[単位2]],COLUMN(【管】入力シート➁!P4)-3,0),"")))</f>
        <v>2mL×</v>
      </c>
      <c r="D8" s="65">
        <v>10</v>
      </c>
      <c r="E8" s="60" t="str">
        <f ca="1">IF(AND(B8="",OFFSET(B8,-1,0,1,1)&lt;&gt;""),OFFSET(E8,-1,0,1,1),IF(AND(B8="",OFFSET(B8,-1,0,1,1)="",OR(OR(OFFSET(F8,-1,0,1)&lt;0,OFFSET(H8,-1,0,1)&lt;0),OFFSET(P8,-1,0,1,1)&lt;&gt;"")),OFFSET(E8,-2,0,1,1),IFERROR(VLOOKUP(【管】入力シート➁!B8,テーブル1[[#All],[医薬品名]:[単位2]],COLUMN(テーブル1[[#Headers],[単位2]])-3,0),"")))</f>
        <v>A</v>
      </c>
      <c r="F8" s="66"/>
      <c r="G8" s="62" t="str">
        <f t="shared" ref="G8:G39" ca="1" si="3">IF(AND(E8="V",C8&lt;&gt;""),"mL",E8)</f>
        <v>A</v>
      </c>
      <c r="H8" s="68">
        <v>6</v>
      </c>
      <c r="I8" s="62" t="str">
        <f t="shared" ca="1" si="0"/>
        <v>A</v>
      </c>
      <c r="J8" s="77"/>
      <c r="K8" s="62" t="str">
        <f t="shared" ca="1" si="1"/>
        <v>A</v>
      </c>
      <c r="L8" s="78"/>
      <c r="M8" s="62" t="str">
        <f t="shared" ca="1" si="2"/>
        <v>A</v>
      </c>
      <c r="N8" s="79"/>
      <c r="O8" s="81"/>
      <c r="P8" s="80">
        <v>6</v>
      </c>
      <c r="Q8" s="89"/>
      <c r="R8" s="91" t="s">
        <v>62</v>
      </c>
      <c r="S8" s="88" t="str">
        <f t="shared" ref="S8:S71" ca="1" si="4">IF(AND(D8="",F8="",H8="",J8="",L8="",B8="",N8="",O8="",P8="",Q8="",R8=""),"",IF(OR(AND(OR(N8&lt;&gt;"",O8&lt;&gt;"",P8&lt;&gt;"",Q8&lt;&gt;""),R8=""),AND(F8="",H8="",J8="",L8="")),"×",IF(OR(AND(B8&lt;&gt;"",OFFSET(B8,1,0,1,1)="",OR(OFFSET(D8,1,0,1,1)&lt;&gt;"",OFFSET(D8,2,0,1,1)&lt;&gt;"",COUNTIF(B8,"*自家製剤*")&gt;0),OR(D8&lt;&gt;"",COUNTIF(B8,"*自家製剤*")&gt;0),OR(OFFSET(N8,1,0,1,1)&lt;&gt;"",OFFSET(P8,1,0,1,1)&lt;&gt;"",OFFSET(N8,2,0,1,1)&lt;&gt;"",OFFSET(P8,2,0,1,1)&lt;&gt;""),OFFSET(B8,2,0,1,1)="",F8+H8-J8-O8+ABS(OFFSET(F8,1,0,1,1))+ABS(OFFSET(H8,1,0,1,1))-ABS(OFFSET(J8,1,0,1,1))+ABS(OFFSET(F8,2,0,1,1))+ABS(OFFSET(H8,2,0,1,1))-ABS(OFFSET(J8,2,0,1,1))=L8-Q8+ABS(OFFSET(L8,1,0,1,1))+ABS(OFFSET(L8,2,0,1,1)),IF(OR(OFFSET(F8,1,0,1,1)&lt;0,OFFSET(H8,1,0,1,1)&lt;0,OFFSET(J8,1,0,1,1)&lt;0,OFFSET(L8,1,0,1,1)&lt;0),IF(J8&gt;(ABS(OFFSET(F8,1,0,1,1))+ABS(OFFSET(H8,1,0,1,1)))-ABS(OFFSET(L8,1,0,1,1)),AND(J8-(F8+H8+OFFSET(H8,2,0,1,1)-L8-Q8)&lt;=ABS(OFFSET(N8,1,0,1,1)),ABS(OFFSET(N8,1,0,1,1))&lt;=(ABS(OFFSET(F8,1,0,1,1))+ABS(OFFSET(H8,1,0,1,1)))-ABS(OFFSET(L8,1,0,1,1))),AND(J8-(F8+H8+OFFSET(H8,2,0,1,1)-L8-Q8)&lt;=ABS(OFFSET(N8,1,0,1,1)),ABS(OFFSET(N8,1,0,1,1))&lt;=J8)),IF(OR(OFFSET(F8,2,0,1,1)&lt;0,OFFSET(H8,2,0,1,1)&lt;0,OFFSET(J8,2,0,1,1)&lt;0,OFFSET(L8,2,0,1,1)&lt;0),IF(J8&gt;(ABS(OFFSET(F8,2,0,1,1))+ABS(OFFSET(H8,2,0,1,1)))-ABS(OFFSET(L8,2,0,1,1)),AND(J8-(F8+H8+OFFSET(H8,1,0,1,1)-L8-Q8)&lt;=ABS(OFFSET(N8,2,0,1,1)),ABS(OFFSET(N8,2,0,1,1))&lt;=(ABS(OFFSET(F8,2,0,1,1))+ABS(OFFSET(H8,2,0,1,1)))-ABS(OFFSET(L8,2,0,1,1))),AND(J8-(F8+H8+OFFSET(H8,1,0,1,1)-L8-Q8)&lt;=ABS(OFFSET(N8,2,0,1,1)),ABS(OFFSET(N8,2,0,1,1))&lt;=J8)),TRUE))),AND(B8&lt;&gt;"",OFFSET(B8,1,0,1,1)="",OR(OFFSET(N8,1,0,1,1)&lt;&gt;"",OFFSET(P8,1,0,1,1)&lt;&gt;"",OR(OFFSET(F8,1,0,1,1)&lt;0,OFFSET(H8,1,0,1,1)&lt;0)),OR(OFFSET(B8,2,0,1,1)&lt;&gt;"",OFFSET(S8,2,0,1,1)=""),OR(D8&lt;&gt;"",COUNTIF(B8,"*自家製剤*")&gt;0),F8+H8-J8-O8+ABS(OFFSET(F8,1,0,1,1))+ABS(OFFSET(H8,1,0,1,1))-ABS(OFFSET(J8,1,0,1,1))=L8-Q8+ABS(OFFSET(L8,1,0,1,1)),IF(NOT(OR(OFFSET(F8,1,0,1,1)&lt;0,OFFSET(H8,1,0,1,1)&lt;0,OFFSET(J8,1,0,1,1)&lt;0,OFFSET(L8,1,0,1,1)&lt;0)),TRUE,IF(NOT(OR(OFFSET(F8,1,0,1,1)&lt;0,OFFSET(H8,1,0,1,1)&lt;0,OFFSET(J8,1,0,1,1)&lt;0,OFFSET(L8,1,0,1,1)&lt;0)),TRUE,IF(J8&gt;(ABS(OFFSET(F8,1,0,1,1))+ABS(OFFSET(H8,1,0,1,1)))-ABS(OFFSET(L8,1,0,1,1)),AND(J8-(F8+H8-L8-Q8)&lt;=ABS(OFFSET(N8,1,0,1,1)),ABS(OFFSET(N8,1,0,1,1))&lt;=(ABS(OFFSET(F8,1,0,1,1))+ABS(OFFSET(H8,1,0,1,1)))-ABS(OFFSET(L8,1,0,1,1))),AND(J8-(F8+H8-L8-Q8)&lt;=ABS(OFFSET(N8,1,0,1,1)),ABS(OFFSET(N8,1,0,1,1))&lt;=J8))))),AND(B8&lt;&gt;"",OR(D8&lt;&gt;"",COUNTIF(B8,"*自家製剤*")&gt;0),OR(OFFSET(B8,1,0,1,1)&lt;&gt;"",OFFSET(S8,1,0,1,1)=""),F8+H8-J8-O8=L8-Q8),AND(B8&lt;&gt;"",D8="",ABS(F8)+ABS(H8)-O8-ABS(J8)=ABS(L8),OR(F8&lt;0,H8&lt;0,J8&lt;0,L8&lt;0)),),"○",IF(AND(B8="",OR(F8&lt;&gt;"",H8&lt;&gt;"",J8&lt;&gt;"",L8&lt;&gt;""),R8&lt;&gt;""),"-","×"))))</f>
        <v>-</v>
      </c>
      <c r="V8" s="16">
        <f t="shared" ref="V8:V27" si="5">IF(ABS(F8+H8+J8+L8)=ABS(F8)+ABS(H8)+ABS(J8)+ABS(L8),1,2)</f>
        <v>1</v>
      </c>
    </row>
    <row r="9" spans="1:22" ht="40" customHeight="1">
      <c r="A9" s="16">
        <f t="shared" ref="A9:A26" ca="1" si="6">OFFSET(A9,-1,0,1,1)+1</f>
        <v>3</v>
      </c>
      <c r="B9" s="64" t="s">
        <v>63</v>
      </c>
      <c r="C9" s="58" t="str">
        <f ca="1">IF(AND(B9="",OFFSET(B9,-1,0,1,1)&lt;&gt;""),OFFSET(C9,-1,0,1,1),IF(AND(B9="",OFFSET(B9,-1,0,1,1)="",OR(OFFSET(N9,-1,0,1)&lt;&gt;"",OFFSET(P9,-1,0,1,1)&lt;&gt;"")),OFFSET(C9,-2,0,1,1),IFERROR(VLOOKUP(【管】入力シート➁!B9,テーブル1[[#All],[医薬品名]:[単位2]],COLUMN(【管】入力シート➁!P5)-3,0),"")))</f>
        <v/>
      </c>
      <c r="D9" s="65">
        <v>25</v>
      </c>
      <c r="E9" s="60" t="str">
        <f ca="1">IF(AND(B9="",OFFSET(B9,-1,0,1,1)&lt;&gt;""),OFFSET(E9,-1,0,1,1),IF(AND(B9="",OFFSET(B9,-1,0,1,1)="",OR(OR(OFFSET(F9,-1,0,1)&lt;0,OFFSET(H9,-1,0,1)&lt;0),OFFSET(P9,-1,0,1,1)&lt;&gt;"")),OFFSET(E9,-2,0,1,1),IFERROR(VLOOKUP(【管】入力シート➁!B9,テーブル1[[#All],[医薬品名]:[単位2]],COLUMN(テーブル1[[#Headers],[単位2]])-3,0),"")))</f>
        <v>g</v>
      </c>
      <c r="F9" s="66">
        <v>15</v>
      </c>
      <c r="G9" s="62" t="str">
        <f t="shared" ca="1" si="3"/>
        <v>g</v>
      </c>
      <c r="H9" s="69">
        <v>25</v>
      </c>
      <c r="I9" s="62" t="str">
        <f t="shared" ca="1" si="0"/>
        <v>g</v>
      </c>
      <c r="J9" s="77">
        <v>20</v>
      </c>
      <c r="K9" s="62" t="str">
        <f t="shared" ca="1" si="1"/>
        <v>g</v>
      </c>
      <c r="L9" s="78">
        <v>5</v>
      </c>
      <c r="M9" s="62" t="str">
        <f t="shared" ca="1" si="2"/>
        <v>g</v>
      </c>
      <c r="N9" s="79"/>
      <c r="O9" s="80">
        <v>15</v>
      </c>
      <c r="P9" s="81"/>
      <c r="Q9" s="89"/>
      <c r="R9" s="91" t="s">
        <v>64</v>
      </c>
      <c r="S9" s="88" t="str">
        <f t="shared" ca="1" si="4"/>
        <v>○</v>
      </c>
      <c r="V9" s="16">
        <f t="shared" si="5"/>
        <v>1</v>
      </c>
    </row>
    <row r="10" spans="1:22" ht="40" customHeight="1">
      <c r="A10" s="16">
        <f t="shared" ca="1" si="6"/>
        <v>4</v>
      </c>
      <c r="B10" s="64" t="s">
        <v>834</v>
      </c>
      <c r="C10" s="58" t="str">
        <f ca="1">IF(AND(B10="",OFFSET(B10,-1,0,1,1)&lt;&gt;""),OFFSET(C10,-1,0,1,1),IF(AND(B10="",OFFSET(B10,-1,0,1,1)="",OR(OFFSET(N10,-1,0,1)&lt;&gt;"",OFFSET(P10,-1,0,1,1)&lt;&gt;"")),OFFSET(C10,-2,0,1,1),IFERROR(VLOOKUP(【管】入力シート➁!B10,テーブル1[[#All],[医薬品名]:[単位2]],COLUMN(【管】入力シート➁!P6)-3,0),"")))</f>
        <v/>
      </c>
      <c r="D10" s="65"/>
      <c r="E10" s="60" t="str">
        <f ca="1">IF(AND(B10="",OFFSET(B10,-1,0,1,1)&lt;&gt;""),OFFSET(E10,-1,0,1,1),IF(AND(B10="",OFFSET(B10,-1,0,1,1)="",OR(OR(OFFSET(F10,-1,0,1)&lt;0,OFFSET(H10,-1,0,1)&lt;0),OFFSET(P10,-1,0,1,1)&lt;&gt;"")),OFFSET(E10,-2,0,1,1),IFERROR(VLOOKUP(【管】入力シート➁!B10,テーブル1[[#All],[医薬品名]:[単位2]],COLUMN(テーブル1[[#Headers],[単位2]])-3,0),"")))</f>
        <v>g</v>
      </c>
      <c r="F10" s="66">
        <v>25</v>
      </c>
      <c r="G10" s="62" t="str">
        <f t="shared" ca="1" si="3"/>
        <v>g</v>
      </c>
      <c r="H10" s="69">
        <v>200</v>
      </c>
      <c r="I10" s="62" t="str">
        <f t="shared" ca="1" si="0"/>
        <v>g</v>
      </c>
      <c r="J10" s="77">
        <v>210</v>
      </c>
      <c r="K10" s="62" t="str">
        <f t="shared" ca="1" si="1"/>
        <v>g</v>
      </c>
      <c r="L10" s="78">
        <v>15</v>
      </c>
      <c r="M10" s="62" t="str">
        <f t="shared" ca="1" si="2"/>
        <v>g</v>
      </c>
      <c r="N10" s="79"/>
      <c r="O10" s="81"/>
      <c r="P10" s="81"/>
      <c r="Q10" s="89"/>
      <c r="R10" s="91" t="s">
        <v>65</v>
      </c>
      <c r="S10" s="88" t="str">
        <f t="shared" ca="1" si="4"/>
        <v>○</v>
      </c>
      <c r="V10" s="16">
        <f t="shared" si="5"/>
        <v>1</v>
      </c>
    </row>
    <row r="11" spans="1:22" ht="40" customHeight="1">
      <c r="A11" s="16">
        <f t="shared" ca="1" si="6"/>
        <v>5</v>
      </c>
      <c r="B11" s="64" t="s">
        <v>66</v>
      </c>
      <c r="C11" s="58" t="str">
        <f ca="1">IF(AND(B11="",OFFSET(B11,-1,0,1,1)&lt;&gt;""),OFFSET(C11,-1,0,1,1),IF(AND(B11="",OFFSET(B11,-1,0,1,1)="",OR(OFFSET(N11,-1,0,1)&lt;&gt;"",OFFSET(P11,-1,0,1,1)&lt;&gt;"")),OFFSET(C11,-2,0,1,1),IFERROR(VLOOKUP(【管】入力シート➁!B11,テーブル1[[#All],[医薬品名]:[単位2]],COLUMN(【管】入力シート➁!P7)-3,0),"")))</f>
        <v/>
      </c>
      <c r="D11" s="65">
        <v>100</v>
      </c>
      <c r="E11" s="60" t="str">
        <f ca="1">IF(AND(B11="",OFFSET(B11,-1,0,1,1)&lt;&gt;""),OFFSET(E11,-1,0,1,1),IF(AND(B11="",OFFSET(B11,-1,0,1,1)="",OR(OR(OFFSET(F11,-1,0,1)&lt;0,OFFSET(H11,-1,0,1)&lt;0),OFFSET(P11,-1,0,1,1)&lt;&gt;"")),OFFSET(E11,-2,0,1,1),IFERROR(VLOOKUP(【管】入力シート➁!B11,テーブル1[[#All],[医薬品名]:[単位2]],COLUMN(テーブル1[[#Headers],[単位2]])-3,0),"")))</f>
        <v>錠</v>
      </c>
      <c r="F11" s="66">
        <v>175</v>
      </c>
      <c r="G11" s="62" t="str">
        <f t="shared" ca="1" si="3"/>
        <v>錠</v>
      </c>
      <c r="H11" s="69">
        <v>100</v>
      </c>
      <c r="I11" s="62" t="str">
        <f t="shared" ca="1" si="0"/>
        <v>錠</v>
      </c>
      <c r="J11" s="77">
        <v>237</v>
      </c>
      <c r="K11" s="62" t="str">
        <f t="shared" ca="1" si="1"/>
        <v>錠</v>
      </c>
      <c r="L11" s="78">
        <v>87</v>
      </c>
      <c r="M11" s="62" t="str">
        <f t="shared" ca="1" si="2"/>
        <v>錠</v>
      </c>
      <c r="N11" s="79"/>
      <c r="O11" s="81"/>
      <c r="P11" s="81"/>
      <c r="Q11" s="89"/>
      <c r="R11" s="91"/>
      <c r="S11" s="88" t="str">
        <f t="shared" ca="1" si="4"/>
        <v>○</v>
      </c>
      <c r="V11" s="16">
        <f t="shared" si="5"/>
        <v>1</v>
      </c>
    </row>
    <row r="12" spans="1:22" ht="40" customHeight="1">
      <c r="A12" s="16">
        <f t="shared" ca="1" si="6"/>
        <v>6</v>
      </c>
      <c r="B12" s="64"/>
      <c r="C12" s="58" t="str">
        <f ca="1">IF(AND(B12="",OFFSET(B12,-1,0,1,1)&lt;&gt;""),OFFSET(C12,-1,0,1,1),IF(AND(B12="",OFFSET(B12,-1,0,1,1)="",OR(OFFSET(N12,-1,0,1)&lt;&gt;"",OFFSET(P12,-1,0,1,1)&lt;&gt;"")),OFFSET(C12,-2,0,1,1),IFERROR(VLOOKUP(【管】入力シート➁!B12,テーブル1[[#All],[医薬品名]:[単位2]],COLUMN(【管】入力シート➁!P8)-3,0),"")))</f>
        <v/>
      </c>
      <c r="D12" s="65"/>
      <c r="E12" s="60" t="str">
        <f ca="1">IF(AND(B12="",OFFSET(B12,-1,0,1,1)&lt;&gt;""),OFFSET(E12,-1,0,1,1),IF(AND(B12="",OFFSET(B12,-1,0,1,1)="",OR(OR(OFFSET(F12,-1,0,1)&lt;0,OFFSET(H12,-1,0,1)&lt;0),OFFSET(P12,-1,0,1,1)&lt;&gt;"")),OFFSET(E12,-2,0,1,1),IFERROR(VLOOKUP(【管】入力シート➁!B12,テーブル1[[#All],[医薬品名]:[単位2]],COLUMN(テーブル1[[#Headers],[単位2]])-3,0),"")))</f>
        <v>錠</v>
      </c>
      <c r="F12" s="66">
        <v>-5</v>
      </c>
      <c r="G12" s="62" t="str">
        <f t="shared" ca="1" si="3"/>
        <v>錠</v>
      </c>
      <c r="H12" s="69">
        <v>-54</v>
      </c>
      <c r="I12" s="62" t="str">
        <f t="shared" ca="1" si="0"/>
        <v>錠</v>
      </c>
      <c r="J12" s="77"/>
      <c r="K12" s="62" t="str">
        <f t="shared" ca="1" si="1"/>
        <v>錠</v>
      </c>
      <c r="L12" s="78">
        <v>-10</v>
      </c>
      <c r="M12" s="62" t="str">
        <f t="shared" ca="1" si="2"/>
        <v>錠</v>
      </c>
      <c r="N12" s="82">
        <v>-49</v>
      </c>
      <c r="O12" s="81"/>
      <c r="P12" s="81"/>
      <c r="Q12" s="89"/>
      <c r="R12" s="92" t="s">
        <v>67</v>
      </c>
      <c r="S12" s="88" t="str">
        <f t="shared" ca="1" si="4"/>
        <v>-</v>
      </c>
      <c r="V12" s="16">
        <f t="shared" si="5"/>
        <v>1</v>
      </c>
    </row>
    <row r="13" spans="1:22" ht="40" customHeight="1">
      <c r="A13" s="16">
        <f t="shared" ca="1" si="6"/>
        <v>7</v>
      </c>
      <c r="B13" s="64"/>
      <c r="C13" s="58" t="str">
        <f ca="1">IF(AND(B13="",OFFSET(B13,-1,0,1,1)&lt;&gt;""),OFFSET(C13,-1,0,1,1),IF(AND(B13="",OFFSET(B13,-1,0,1,1)="",OR(OFFSET(N13,-1,0,1)&lt;&gt;"",OFFSET(P13,-1,0,1,1)&lt;&gt;"")),OFFSET(C13,-2,0,1,1),IFERROR(VLOOKUP(【管】入力シート➁!B13,テーブル1[[#All],[医薬品名]:[単位2]],COLUMN(【管】入力シート➁!P9)-3,0),"")))</f>
        <v/>
      </c>
      <c r="D13" s="65"/>
      <c r="E13" s="60" t="str">
        <f ca="1">IF(AND(B13="",OFFSET(B13,-1,0,1,1)&lt;&gt;""),OFFSET(E13,-1,0,1,1),IF(AND(B13="",OFFSET(B13,-1,0,1,1)="",OR(OR(OFFSET(F13,-1,0,1)&lt;0,OFFSET(H13,-1,0,1)&lt;0),OFFSET(P13,-1,0,1,1)&lt;&gt;"")),OFFSET(E13,-2,0,1,1),IFERROR(VLOOKUP(【管】入力シート➁!B13,テーブル1[[#All],[医薬品名]:[単位2]],COLUMN(テーブル1[[#Headers],[単位2]])-3,0),"")))</f>
        <v>錠</v>
      </c>
      <c r="F13" s="66"/>
      <c r="G13" s="62" t="str">
        <f t="shared" ca="1" si="3"/>
        <v>錠</v>
      </c>
      <c r="H13" s="69"/>
      <c r="I13" s="62" t="str">
        <f t="shared" ca="1" si="0"/>
        <v>錠</v>
      </c>
      <c r="J13" s="77"/>
      <c r="K13" s="62" t="str">
        <f t="shared" ca="1" si="1"/>
        <v>錠</v>
      </c>
      <c r="L13" s="78"/>
      <c r="M13" s="62" t="str">
        <f t="shared" ca="1" si="2"/>
        <v>錠</v>
      </c>
      <c r="N13" s="79"/>
      <c r="O13" s="81"/>
      <c r="P13" s="81"/>
      <c r="Q13" s="89"/>
      <c r="R13" s="90"/>
      <c r="S13" s="88" t="str">
        <f t="shared" ca="1" si="4"/>
        <v/>
      </c>
      <c r="V13" s="16">
        <f t="shared" si="5"/>
        <v>1</v>
      </c>
    </row>
    <row r="14" spans="1:22" ht="40" customHeight="1">
      <c r="A14" s="16">
        <f t="shared" ca="1" si="6"/>
        <v>8</v>
      </c>
      <c r="B14" s="64"/>
      <c r="C14" s="58" t="str">
        <f ca="1">IF(AND(B14="",OFFSET(B14,-1,0,1,1)&lt;&gt;""),OFFSET(C14,-1,0,1,1),IF(AND(B14="",OFFSET(B14,-1,0,1,1)="",OR(OFFSET(N14,-1,0,1)&lt;&gt;"",OFFSET(P14,-1,0,1,1)&lt;&gt;"")),OFFSET(C14,-2,0,1,1),IFERROR(VLOOKUP(【管】入力シート➁!B14,テーブル1[[#All],[医薬品名]:[単位2]],COLUMN(【管】入力シート➁!P10)-3,0),"")))</f>
        <v/>
      </c>
      <c r="D14" s="65"/>
      <c r="E14" s="60" t="str">
        <f ca="1">IF(AND(B14="",OFFSET(B14,-1,0,1,1)&lt;&gt;""),OFFSET(E14,-1,0,1,1),IF(AND(B14="",OFFSET(B14,-1,0,1,1)="",OR(OR(OFFSET(F14,-1,0,1)&lt;0,OFFSET(H14,-1,0,1)&lt;0),OFFSET(P14,-1,0,1,1)&lt;&gt;"")),OFFSET(E14,-2,0,1,1),IFERROR(VLOOKUP(【管】入力シート➁!B14,テーブル1[[#All],[医薬品名]:[単位2]],COLUMN(テーブル1[[#Headers],[単位2]])-3,0),"")))</f>
        <v/>
      </c>
      <c r="F14" s="66"/>
      <c r="G14" s="62" t="str">
        <f t="shared" ca="1" si="3"/>
        <v/>
      </c>
      <c r="H14" s="69"/>
      <c r="I14" s="62" t="str">
        <f t="shared" ca="1" si="0"/>
        <v/>
      </c>
      <c r="J14" s="77"/>
      <c r="K14" s="62" t="str">
        <f t="shared" ca="1" si="1"/>
        <v/>
      </c>
      <c r="L14" s="78"/>
      <c r="M14" s="62" t="str">
        <f t="shared" ca="1" si="2"/>
        <v/>
      </c>
      <c r="N14" s="79"/>
      <c r="O14" s="81"/>
      <c r="P14" s="81"/>
      <c r="Q14" s="89"/>
      <c r="R14" s="90"/>
      <c r="S14" s="88" t="str">
        <f t="shared" ca="1" si="4"/>
        <v/>
      </c>
      <c r="V14" s="16">
        <f t="shared" si="5"/>
        <v>1</v>
      </c>
    </row>
    <row r="15" spans="1:22" ht="40" customHeight="1">
      <c r="A15" s="16">
        <f t="shared" ca="1" si="6"/>
        <v>9</v>
      </c>
      <c r="B15" s="64"/>
      <c r="C15" s="58" t="str">
        <f ca="1">IF(AND(B15="",OFFSET(B15,-1,0,1,1)&lt;&gt;""),OFFSET(C15,-1,0,1,1),IF(AND(B15="",OFFSET(B15,-1,0,1,1)="",OR(OFFSET(N15,-1,0,1)&lt;&gt;"",OFFSET(P15,-1,0,1,1)&lt;&gt;"")),OFFSET(C15,-2,0,1,1),IFERROR(VLOOKUP(【管】入力シート➁!B15,テーブル1[[#All],[医薬品名]:[単位2]],COLUMN(【管】入力シート➁!P11)-3,0),"")))</f>
        <v/>
      </c>
      <c r="D15" s="65"/>
      <c r="E15" s="60" t="str">
        <f ca="1">IF(AND(B15="",OFFSET(B15,-1,0,1,1)&lt;&gt;""),OFFSET(E15,-1,0,1,1),IF(AND(B15="",OFFSET(B15,-1,0,1,1)="",OR(OR(OFFSET(F15,-1,0,1)&lt;0,OFFSET(H15,-1,0,1)&lt;0),OFFSET(P15,-1,0,1,1)&lt;&gt;"")),OFFSET(E15,-2,0,1,1),IFERROR(VLOOKUP(【管】入力シート➁!B15,テーブル1[[#All],[医薬品名]:[単位2]],COLUMN(テーブル1[[#Headers],[単位2]])-3,0),"")))</f>
        <v/>
      </c>
      <c r="F15" s="66"/>
      <c r="G15" s="62" t="str">
        <f t="shared" ca="1" si="3"/>
        <v/>
      </c>
      <c r="H15" s="69"/>
      <c r="I15" s="62" t="str">
        <f t="shared" ca="1" si="0"/>
        <v/>
      </c>
      <c r="J15" s="77"/>
      <c r="K15" s="62" t="str">
        <f t="shared" ca="1" si="1"/>
        <v/>
      </c>
      <c r="L15" s="78"/>
      <c r="M15" s="62" t="str">
        <f t="shared" ca="1" si="2"/>
        <v/>
      </c>
      <c r="N15" s="79"/>
      <c r="O15" s="81"/>
      <c r="P15" s="81"/>
      <c r="Q15" s="89"/>
      <c r="R15" s="90"/>
      <c r="S15" s="88" t="str">
        <f t="shared" ca="1" si="4"/>
        <v/>
      </c>
      <c r="V15" s="16">
        <f t="shared" si="5"/>
        <v>1</v>
      </c>
    </row>
    <row r="16" spans="1:22" ht="40" customHeight="1">
      <c r="A16" s="16">
        <f t="shared" ca="1" si="6"/>
        <v>10</v>
      </c>
      <c r="B16" s="64"/>
      <c r="C16" s="58" t="str">
        <f ca="1">IF(AND(B16="",OFFSET(B16,-1,0,1,1)&lt;&gt;""),OFFSET(C16,-1,0,1,1),IF(AND(B16="",OFFSET(B16,-1,0,1,1)="",OR(OFFSET(N16,-1,0,1)&lt;&gt;"",OFFSET(P16,-1,0,1,1)&lt;&gt;"")),OFFSET(C16,-2,0,1,1),IFERROR(VLOOKUP(【管】入力シート➁!B16,テーブル1[[#All],[医薬品名]:[単位2]],COLUMN(【管】入力シート➁!P12)-3,0),"")))</f>
        <v/>
      </c>
      <c r="D16" s="65"/>
      <c r="E16" s="60" t="str">
        <f ca="1">IF(AND(B16="",OFFSET(B16,-1,0,1,1)&lt;&gt;""),OFFSET(E16,-1,0,1,1),IF(AND(B16="",OFFSET(B16,-1,0,1,1)="",OR(OR(OFFSET(F16,-1,0,1)&lt;0,OFFSET(H16,-1,0,1)&lt;0),OFFSET(P16,-1,0,1,1)&lt;&gt;"")),OFFSET(E16,-2,0,1,1),IFERROR(VLOOKUP(【管】入力シート➁!B16,テーブル1[[#All],[医薬品名]:[単位2]],COLUMN(テーブル1[[#Headers],[単位2]])-3,0),"")))</f>
        <v/>
      </c>
      <c r="F16" s="66"/>
      <c r="G16" s="62" t="str">
        <f t="shared" ca="1" si="3"/>
        <v/>
      </c>
      <c r="H16" s="69"/>
      <c r="I16" s="62" t="str">
        <f t="shared" ca="1" si="0"/>
        <v/>
      </c>
      <c r="J16" s="77"/>
      <c r="K16" s="62" t="str">
        <f t="shared" ca="1" si="1"/>
        <v/>
      </c>
      <c r="L16" s="78"/>
      <c r="M16" s="62" t="str">
        <f t="shared" ca="1" si="2"/>
        <v/>
      </c>
      <c r="N16" s="79"/>
      <c r="O16" s="81"/>
      <c r="P16" s="81"/>
      <c r="Q16" s="89"/>
      <c r="R16" s="90"/>
      <c r="S16" s="88" t="str">
        <f t="shared" ca="1" si="4"/>
        <v/>
      </c>
      <c r="V16" s="16">
        <f t="shared" si="5"/>
        <v>1</v>
      </c>
    </row>
    <row r="17" spans="1:22" ht="40" customHeight="1">
      <c r="A17" s="16">
        <f t="shared" ca="1" si="6"/>
        <v>11</v>
      </c>
      <c r="B17" s="64"/>
      <c r="C17" s="58" t="str">
        <f ca="1">IF(AND(B17="",OFFSET(B17,-1,0,1,1)&lt;&gt;""),OFFSET(C17,-1,0,1,1),IF(AND(B17="",OFFSET(B17,-1,0,1,1)="",OR(OFFSET(N17,-1,0,1)&lt;&gt;"",OFFSET(P17,-1,0,1,1)&lt;&gt;"")),OFFSET(C17,-2,0,1,1),IFERROR(VLOOKUP(【管】入力シート➁!B17,テーブル1[[#All],[医薬品名]:[単位2]],COLUMN(【管】入力シート➁!P13)-3,0),"")))</f>
        <v/>
      </c>
      <c r="D17" s="65"/>
      <c r="E17" s="60" t="str">
        <f ca="1">IF(AND(B17="",OFFSET(B17,-1,0,1,1)&lt;&gt;""),OFFSET(E17,-1,0,1,1),IF(AND(B17="",OFFSET(B17,-1,0,1,1)="",OR(OR(OFFSET(F17,-1,0,1)&lt;0,OFFSET(H17,-1,0,1)&lt;0),OFFSET(P17,-1,0,1,1)&lt;&gt;"")),OFFSET(E17,-2,0,1,1),IFERROR(VLOOKUP(【管】入力シート➁!B17,テーブル1[[#All],[医薬品名]:[単位2]],COLUMN(テーブル1[[#Headers],[単位2]])-3,0),"")))</f>
        <v/>
      </c>
      <c r="F17" s="66"/>
      <c r="G17" s="62" t="str">
        <f t="shared" ca="1" si="3"/>
        <v/>
      </c>
      <c r="H17" s="69"/>
      <c r="I17" s="62" t="str">
        <f t="shared" ca="1" si="0"/>
        <v/>
      </c>
      <c r="J17" s="77"/>
      <c r="K17" s="62" t="str">
        <f t="shared" ca="1" si="1"/>
        <v/>
      </c>
      <c r="L17" s="78"/>
      <c r="M17" s="62" t="str">
        <f t="shared" ca="1" si="2"/>
        <v/>
      </c>
      <c r="N17" s="79"/>
      <c r="O17" s="81"/>
      <c r="P17" s="81"/>
      <c r="Q17" s="89"/>
      <c r="R17" s="90"/>
      <c r="S17" s="88" t="str">
        <f t="shared" ca="1" si="4"/>
        <v/>
      </c>
      <c r="V17" s="16">
        <f t="shared" si="5"/>
        <v>1</v>
      </c>
    </row>
    <row r="18" spans="1:22" ht="40" customHeight="1">
      <c r="A18" s="16">
        <f t="shared" ca="1" si="6"/>
        <v>12</v>
      </c>
      <c r="B18" s="64"/>
      <c r="C18" s="58" t="str">
        <f ca="1">IF(AND(B18="",OFFSET(B18,-1,0,1,1)&lt;&gt;""),OFFSET(C18,-1,0,1,1),IF(AND(B18="",OFFSET(B18,-1,0,1,1)="",OR(OFFSET(N18,-1,0,1)&lt;&gt;"",OFFSET(P18,-1,0,1,1)&lt;&gt;"")),OFFSET(C18,-2,0,1,1),IFERROR(VLOOKUP(【管】入力シート➁!B18,テーブル1[[#All],[医薬品名]:[単位2]],COLUMN(【管】入力シート➁!P14)-3,0),"")))</f>
        <v/>
      </c>
      <c r="D18" s="65"/>
      <c r="E18" s="60" t="str">
        <f ca="1">IF(AND(B18="",OFFSET(B18,-1,0,1,1)&lt;&gt;""),OFFSET(E18,-1,0,1,1),IF(AND(B18="",OFFSET(B18,-1,0,1,1)="",OR(OR(OFFSET(F18,-1,0,1)&lt;0,OFFSET(H18,-1,0,1)&lt;0),OFFSET(P18,-1,0,1,1)&lt;&gt;"")),OFFSET(E18,-2,0,1,1),IFERROR(VLOOKUP(【管】入力シート➁!B18,テーブル1[[#All],[医薬品名]:[単位2]],COLUMN(テーブル1[[#Headers],[単位2]])-3,0),"")))</f>
        <v/>
      </c>
      <c r="F18" s="66"/>
      <c r="G18" s="62" t="str">
        <f t="shared" ca="1" si="3"/>
        <v/>
      </c>
      <c r="H18" s="69"/>
      <c r="I18" s="62" t="str">
        <f t="shared" ca="1" si="0"/>
        <v/>
      </c>
      <c r="J18" s="77"/>
      <c r="K18" s="62" t="str">
        <f t="shared" ca="1" si="1"/>
        <v/>
      </c>
      <c r="L18" s="78"/>
      <c r="M18" s="62" t="str">
        <f t="shared" ca="1" si="2"/>
        <v/>
      </c>
      <c r="N18" s="79"/>
      <c r="O18" s="81"/>
      <c r="P18" s="81"/>
      <c r="Q18" s="89"/>
      <c r="R18" s="90"/>
      <c r="S18" s="88" t="str">
        <f t="shared" ca="1" si="4"/>
        <v/>
      </c>
      <c r="V18" s="16">
        <f t="shared" si="5"/>
        <v>1</v>
      </c>
    </row>
    <row r="19" spans="1:22" ht="40" customHeight="1">
      <c r="A19" s="16">
        <f t="shared" ca="1" si="6"/>
        <v>13</v>
      </c>
      <c r="B19" s="64"/>
      <c r="C19" s="58" t="str">
        <f ca="1">IF(AND(B19="",OFFSET(B19,-1,0,1,1)&lt;&gt;""),OFFSET(C19,-1,0,1,1),IF(AND(B19="",OFFSET(B19,-1,0,1,1)="",OR(OFFSET(N19,-1,0,1)&lt;&gt;"",OFFSET(P19,-1,0,1,1)&lt;&gt;"")),OFFSET(C19,-2,0,1,1),IFERROR(VLOOKUP(【管】入力シート➁!B19,テーブル1[[#All],[医薬品名]:[単位2]],COLUMN(【管】入力シート➁!P15)-3,0),"")))</f>
        <v/>
      </c>
      <c r="D19" s="65"/>
      <c r="E19" s="60" t="str">
        <f ca="1">IF(AND(B19="",OFFSET(B19,-1,0,1,1)&lt;&gt;""),OFFSET(E19,-1,0,1,1),IF(AND(B19="",OFFSET(B19,-1,0,1,1)="",OR(OR(OFFSET(F19,-1,0,1)&lt;0,OFFSET(H19,-1,0,1)&lt;0),OFFSET(P19,-1,0,1,1)&lt;&gt;"")),OFFSET(E19,-2,0,1,1),IFERROR(VLOOKUP(【管】入力シート➁!B19,テーブル1[[#All],[医薬品名]:[単位2]],COLUMN(テーブル1[[#Headers],[単位2]])-3,0),"")))</f>
        <v/>
      </c>
      <c r="F19" s="66"/>
      <c r="G19" s="62" t="str">
        <f t="shared" ca="1" si="3"/>
        <v/>
      </c>
      <c r="H19" s="69"/>
      <c r="I19" s="62" t="str">
        <f t="shared" ca="1" si="0"/>
        <v/>
      </c>
      <c r="J19" s="77"/>
      <c r="K19" s="62" t="str">
        <f t="shared" ca="1" si="1"/>
        <v/>
      </c>
      <c r="L19" s="78"/>
      <c r="M19" s="62" t="str">
        <f t="shared" ca="1" si="2"/>
        <v/>
      </c>
      <c r="N19" s="79"/>
      <c r="O19" s="81"/>
      <c r="P19" s="81"/>
      <c r="Q19" s="89"/>
      <c r="R19" s="90"/>
      <c r="S19" s="88" t="str">
        <f t="shared" ca="1" si="4"/>
        <v/>
      </c>
      <c r="V19" s="16">
        <f t="shared" si="5"/>
        <v>1</v>
      </c>
    </row>
    <row r="20" spans="1:22" ht="40" customHeight="1">
      <c r="A20" s="16">
        <f t="shared" ca="1" si="6"/>
        <v>14</v>
      </c>
      <c r="B20" s="64"/>
      <c r="C20" s="58" t="str">
        <f ca="1">IF(AND(B20="",OFFSET(B20,-1,0,1,1)&lt;&gt;""),OFFSET(C20,-1,0,1,1),IF(AND(B20="",OFFSET(B20,-1,0,1,1)="",OR(OFFSET(N20,-1,0,1)&lt;&gt;"",OFFSET(P20,-1,0,1,1)&lt;&gt;"")),OFFSET(C20,-2,0,1,1),IFERROR(VLOOKUP(【管】入力シート➁!B20,テーブル1[[#All],[医薬品名]:[単位2]],COLUMN(【管】入力シート➁!P16)-3,0),"")))</f>
        <v/>
      </c>
      <c r="D20" s="65"/>
      <c r="E20" s="60" t="str">
        <f ca="1">IF(AND(B20="",OFFSET(B20,-1,0,1,1)&lt;&gt;""),OFFSET(E20,-1,0,1,1),IF(AND(B20="",OFFSET(B20,-1,0,1,1)="",OR(OR(OFFSET(F20,-1,0,1)&lt;0,OFFSET(H20,-1,0,1)&lt;0),OFFSET(P20,-1,0,1,1)&lt;&gt;"")),OFFSET(E20,-2,0,1,1),IFERROR(VLOOKUP(【管】入力シート➁!B20,テーブル1[[#All],[医薬品名]:[単位2]],COLUMN(テーブル1[[#Headers],[単位2]])-3,0),"")))</f>
        <v/>
      </c>
      <c r="F20" s="66"/>
      <c r="G20" s="62" t="str">
        <f t="shared" ca="1" si="3"/>
        <v/>
      </c>
      <c r="H20" s="69"/>
      <c r="I20" s="62" t="str">
        <f t="shared" ref="I20:I50" ca="1" si="7">G20</f>
        <v/>
      </c>
      <c r="J20" s="77"/>
      <c r="K20" s="62" t="str">
        <f t="shared" ref="K20:K50" ca="1" si="8">G20</f>
        <v/>
      </c>
      <c r="L20" s="78"/>
      <c r="M20" s="62" t="str">
        <f t="shared" ref="M20:M50" ca="1" si="9">G20</f>
        <v/>
      </c>
      <c r="N20" s="79"/>
      <c r="O20" s="81"/>
      <c r="P20" s="81"/>
      <c r="Q20" s="89"/>
      <c r="R20" s="90"/>
      <c r="S20" s="88" t="str">
        <f t="shared" ca="1" si="4"/>
        <v/>
      </c>
      <c r="V20" s="16">
        <f t="shared" si="5"/>
        <v>1</v>
      </c>
    </row>
    <row r="21" spans="1:22" ht="40" customHeight="1">
      <c r="A21" s="16">
        <f t="shared" ca="1" si="6"/>
        <v>15</v>
      </c>
      <c r="B21" s="64"/>
      <c r="C21" s="58" t="str">
        <f ca="1">IF(AND(B21="",OFFSET(B21,-1,0,1,1)&lt;&gt;""),OFFSET(C21,-1,0,1,1),IF(AND(B21="",OFFSET(B21,-1,0,1,1)="",OR(OFFSET(N21,-1,0,1)&lt;&gt;"",OFFSET(P21,-1,0,1,1)&lt;&gt;"")),OFFSET(C21,-2,0,1,1),IFERROR(VLOOKUP(【管】入力シート➁!B21,テーブル1[[#All],[医薬品名]:[単位2]],COLUMN(【管】入力シート➁!P17)-3,0),"")))</f>
        <v/>
      </c>
      <c r="D21" s="65"/>
      <c r="E21" s="60" t="str">
        <f ca="1">IF(AND(B21="",OFFSET(B21,-1,0,1,1)&lt;&gt;""),OFFSET(E21,-1,0,1,1),IF(AND(B21="",OFFSET(B21,-1,0,1,1)="",OR(OR(OFFSET(F21,-1,0,1)&lt;0,OFFSET(H21,-1,0,1)&lt;0),OFFSET(P21,-1,0,1,1)&lt;&gt;"")),OFFSET(E21,-2,0,1,1),IFERROR(VLOOKUP(【管】入力シート➁!B21,テーブル1[[#All],[医薬品名]:[単位2]],COLUMN(テーブル1[[#Headers],[単位2]])-3,0),"")))</f>
        <v/>
      </c>
      <c r="F21" s="66"/>
      <c r="G21" s="62" t="str">
        <f t="shared" ca="1" si="3"/>
        <v/>
      </c>
      <c r="H21" s="69"/>
      <c r="I21" s="62" t="str">
        <f t="shared" ca="1" si="7"/>
        <v/>
      </c>
      <c r="J21" s="77"/>
      <c r="K21" s="62" t="str">
        <f t="shared" ca="1" si="8"/>
        <v/>
      </c>
      <c r="L21" s="78"/>
      <c r="M21" s="62" t="str">
        <f t="shared" ca="1" si="9"/>
        <v/>
      </c>
      <c r="N21" s="79"/>
      <c r="O21" s="81"/>
      <c r="P21" s="81"/>
      <c r="Q21" s="89"/>
      <c r="R21" s="90"/>
      <c r="S21" s="88" t="str">
        <f t="shared" ca="1" si="4"/>
        <v/>
      </c>
      <c r="V21" s="16">
        <f t="shared" si="5"/>
        <v>1</v>
      </c>
    </row>
    <row r="22" spans="1:22" ht="40" customHeight="1">
      <c r="A22" s="16">
        <f t="shared" ca="1" si="6"/>
        <v>16</v>
      </c>
      <c r="B22" s="64"/>
      <c r="C22" s="58" t="str">
        <f ca="1">IF(AND(B22="",OFFSET(B22,-1,0,1,1)&lt;&gt;""),OFFSET(C22,-1,0,1,1),IF(AND(B22="",OFFSET(B22,-1,0,1,1)="",OR(OFFSET(N22,-1,0,1)&lt;&gt;"",OFFSET(P22,-1,0,1,1)&lt;&gt;"")),OFFSET(C22,-2,0,1,1),IFERROR(VLOOKUP(【管】入力シート➁!B22,テーブル1[[#All],[医薬品名]:[単位2]],COLUMN(【管】入力シート➁!P18)-3,0),"")))</f>
        <v/>
      </c>
      <c r="D22" s="65"/>
      <c r="E22" s="60" t="str">
        <f ca="1">IF(AND(B22="",OFFSET(B22,-1,0,1,1)&lt;&gt;""),OFFSET(E22,-1,0,1,1),IF(AND(B22="",OFFSET(B22,-1,0,1,1)="",OR(OR(OFFSET(F22,-1,0,1)&lt;0,OFFSET(H22,-1,0,1)&lt;0),OFFSET(P22,-1,0,1,1)&lt;&gt;"")),OFFSET(E22,-2,0,1,1),IFERROR(VLOOKUP(【管】入力シート➁!B22,テーブル1[[#All],[医薬品名]:[単位2]],COLUMN(テーブル1[[#Headers],[単位2]])-3,0),"")))</f>
        <v/>
      </c>
      <c r="F22" s="66"/>
      <c r="G22" s="62" t="str">
        <f t="shared" ca="1" si="3"/>
        <v/>
      </c>
      <c r="H22" s="69"/>
      <c r="I22" s="62" t="str">
        <f t="shared" ca="1" si="7"/>
        <v/>
      </c>
      <c r="J22" s="77"/>
      <c r="K22" s="62" t="str">
        <f t="shared" ca="1" si="8"/>
        <v/>
      </c>
      <c r="L22" s="78"/>
      <c r="M22" s="62" t="str">
        <f t="shared" ca="1" si="9"/>
        <v/>
      </c>
      <c r="N22" s="79"/>
      <c r="O22" s="81"/>
      <c r="P22" s="81"/>
      <c r="Q22" s="89"/>
      <c r="R22" s="90"/>
      <c r="S22" s="88" t="str">
        <f t="shared" ca="1" si="4"/>
        <v/>
      </c>
      <c r="V22" s="16">
        <f t="shared" si="5"/>
        <v>1</v>
      </c>
    </row>
    <row r="23" spans="1:22" ht="40" customHeight="1">
      <c r="A23" s="16">
        <f t="shared" ca="1" si="6"/>
        <v>17</v>
      </c>
      <c r="B23" s="64"/>
      <c r="C23" s="58" t="str">
        <f ca="1">IF(AND(B23="",OFFSET(B23,-1,0,1,1)&lt;&gt;""),OFFSET(C23,-1,0,1,1),IF(AND(B23="",OFFSET(B23,-1,0,1,1)="",OR(OFFSET(N23,-1,0,1)&lt;&gt;"",OFFSET(P23,-1,0,1,1)&lt;&gt;"")),OFFSET(C23,-2,0,1,1),IFERROR(VLOOKUP(【管】入力シート➁!B23,テーブル1[[#All],[医薬品名]:[単位2]],COLUMN(【管】入力シート➁!P19)-3,0),"")))</f>
        <v/>
      </c>
      <c r="D23" s="65"/>
      <c r="E23" s="60" t="str">
        <f ca="1">IF(AND(B23="",OFFSET(B23,-1,0,1,1)&lt;&gt;""),OFFSET(E23,-1,0,1,1),IF(AND(B23="",OFFSET(B23,-1,0,1,1)="",OR(OR(OFFSET(F23,-1,0,1)&lt;0,OFFSET(H23,-1,0,1)&lt;0),OFFSET(P23,-1,0,1,1)&lt;&gt;"")),OFFSET(E23,-2,0,1,1),IFERROR(VLOOKUP(【管】入力シート➁!B23,テーブル1[[#All],[医薬品名]:[単位2]],COLUMN(テーブル1[[#Headers],[単位2]])-3,0),"")))</f>
        <v/>
      </c>
      <c r="F23" s="66"/>
      <c r="G23" s="62" t="str">
        <f t="shared" ca="1" si="3"/>
        <v/>
      </c>
      <c r="H23" s="69"/>
      <c r="I23" s="62" t="str">
        <f t="shared" ca="1" si="7"/>
        <v/>
      </c>
      <c r="J23" s="77"/>
      <c r="K23" s="62" t="str">
        <f t="shared" ca="1" si="8"/>
        <v/>
      </c>
      <c r="L23" s="78"/>
      <c r="M23" s="62" t="str">
        <f t="shared" ca="1" si="9"/>
        <v/>
      </c>
      <c r="N23" s="79"/>
      <c r="O23" s="81"/>
      <c r="P23" s="81"/>
      <c r="Q23" s="89"/>
      <c r="R23" s="90"/>
      <c r="S23" s="88" t="str">
        <f t="shared" ca="1" si="4"/>
        <v/>
      </c>
      <c r="V23" s="16">
        <f t="shared" si="5"/>
        <v>1</v>
      </c>
    </row>
    <row r="24" spans="1:22" ht="40" customHeight="1">
      <c r="A24" s="16">
        <f t="shared" ca="1" si="6"/>
        <v>18</v>
      </c>
      <c r="B24" s="64"/>
      <c r="C24" s="58" t="str">
        <f ca="1">IF(AND(B24="",OFFSET(B24,-1,0,1,1)&lt;&gt;""),OFFSET(C24,-1,0,1,1),IF(AND(B24="",OFFSET(B24,-1,0,1,1)="",OR(OFFSET(N24,-1,0,1)&lt;&gt;"",OFFSET(P24,-1,0,1,1)&lt;&gt;"")),OFFSET(C24,-2,0,1,1),IFERROR(VLOOKUP(【管】入力シート➁!B24,テーブル1[[#All],[医薬品名]:[単位2]],COLUMN(【管】入力シート➁!P20)-3,0),"")))</f>
        <v/>
      </c>
      <c r="D24" s="65"/>
      <c r="E24" s="60" t="str">
        <f ca="1">IF(AND(B24="",OFFSET(B24,-1,0,1,1)&lt;&gt;""),OFFSET(E24,-1,0,1,1),IF(AND(B24="",OFFSET(B24,-1,0,1,1)="",OR(OR(OFFSET(F24,-1,0,1)&lt;0,OFFSET(H24,-1,0,1)&lt;0),OFFSET(P24,-1,0,1,1)&lt;&gt;"")),OFFSET(E24,-2,0,1,1),IFERROR(VLOOKUP(【管】入力シート➁!B24,テーブル1[[#All],[医薬品名]:[単位2]],COLUMN(テーブル1[[#Headers],[単位2]])-3,0),"")))</f>
        <v/>
      </c>
      <c r="F24" s="66"/>
      <c r="G24" s="62" t="str">
        <f t="shared" ca="1" si="3"/>
        <v/>
      </c>
      <c r="H24" s="69"/>
      <c r="I24" s="62" t="str">
        <f t="shared" ca="1" si="7"/>
        <v/>
      </c>
      <c r="J24" s="77"/>
      <c r="K24" s="62" t="str">
        <f t="shared" ca="1" si="8"/>
        <v/>
      </c>
      <c r="L24" s="78"/>
      <c r="M24" s="62" t="str">
        <f t="shared" ca="1" si="9"/>
        <v/>
      </c>
      <c r="N24" s="79"/>
      <c r="O24" s="81"/>
      <c r="P24" s="81"/>
      <c r="Q24" s="89"/>
      <c r="R24" s="90"/>
      <c r="S24" s="88" t="str">
        <f t="shared" ca="1" si="4"/>
        <v/>
      </c>
      <c r="U24" s="93"/>
      <c r="V24" s="16">
        <f t="shared" si="5"/>
        <v>1</v>
      </c>
    </row>
    <row r="25" spans="1:22" ht="40" customHeight="1">
      <c r="A25" s="16">
        <f t="shared" ca="1" si="6"/>
        <v>19</v>
      </c>
      <c r="B25" s="64"/>
      <c r="C25" s="58" t="str">
        <f ca="1">IF(AND(B25="",OFFSET(B25,-1,0,1,1)&lt;&gt;""),OFFSET(C25,-1,0,1,1),IF(AND(B25="",OFFSET(B25,-1,0,1,1)="",OR(OFFSET(N25,-1,0,1)&lt;&gt;"",OFFSET(P25,-1,0,1,1)&lt;&gt;"")),OFFSET(C25,-2,0,1,1),IFERROR(VLOOKUP(【管】入力シート➁!B25,テーブル1[[#All],[医薬品名]:[単位2]],COLUMN(【管】入力シート➁!P21)-3,0),"")))</f>
        <v/>
      </c>
      <c r="D25" s="65"/>
      <c r="E25" s="60" t="str">
        <f ca="1">IF(AND(B25="",OFFSET(B25,-1,0,1,1)&lt;&gt;""),OFFSET(E25,-1,0,1,1),IF(AND(B25="",OFFSET(B25,-1,0,1,1)="",OR(OR(OFFSET(F25,-1,0,1)&lt;0,OFFSET(H25,-1,0,1)&lt;0),OFFSET(P25,-1,0,1,1)&lt;&gt;"")),OFFSET(E25,-2,0,1,1),IFERROR(VLOOKUP(【管】入力シート➁!B25,テーブル1[[#All],[医薬品名]:[単位2]],COLUMN(テーブル1[[#Headers],[単位2]])-3,0),"")))</f>
        <v/>
      </c>
      <c r="F25" s="66"/>
      <c r="G25" s="62" t="str">
        <f t="shared" ca="1" si="3"/>
        <v/>
      </c>
      <c r="H25" s="69"/>
      <c r="I25" s="62" t="str">
        <f t="shared" ca="1" si="7"/>
        <v/>
      </c>
      <c r="J25" s="77"/>
      <c r="K25" s="62" t="str">
        <f t="shared" ca="1" si="8"/>
        <v/>
      </c>
      <c r="L25" s="78"/>
      <c r="M25" s="62" t="str">
        <f t="shared" ca="1" si="9"/>
        <v/>
      </c>
      <c r="N25" s="79"/>
      <c r="O25" s="81"/>
      <c r="P25" s="81"/>
      <c r="Q25" s="89"/>
      <c r="R25" s="90"/>
      <c r="S25" s="88" t="str">
        <f t="shared" ca="1" si="4"/>
        <v/>
      </c>
      <c r="U25" s="93"/>
      <c r="V25" s="16">
        <f t="shared" si="5"/>
        <v>1</v>
      </c>
    </row>
    <row r="26" spans="1:22" ht="40" customHeight="1">
      <c r="A26" s="16">
        <f t="shared" ca="1" si="6"/>
        <v>20</v>
      </c>
      <c r="B26" s="64"/>
      <c r="C26" s="58" t="str">
        <f ca="1">IF(AND(B26="",OFFSET(B26,-1,0,1,1)&lt;&gt;""),OFFSET(C26,-1,0,1,1),IF(AND(B26="",OFFSET(B26,-1,0,1,1)="",OR(OFFSET(N26,-1,0,1)&lt;&gt;"",OFFSET(P26,-1,0,1,1)&lt;&gt;"")),OFFSET(C26,-2,0,1,1),IFERROR(VLOOKUP(【管】入力シート➁!B26,テーブル1[[#All],[医薬品名]:[単位2]],COLUMN(【管】入力シート➁!P22)-3,0),"")))</f>
        <v/>
      </c>
      <c r="D26" s="65"/>
      <c r="E26" s="60" t="str">
        <f ca="1">IF(AND(B26="",OFFSET(B26,-1,0,1,1)&lt;&gt;""),OFFSET(E26,-1,0,1,1),IF(AND(B26="",OFFSET(B26,-1,0,1,1)="",OR(OR(OFFSET(F26,-1,0,1)&lt;0,OFFSET(H26,-1,0,1)&lt;0),OFFSET(P26,-1,0,1,1)&lt;&gt;"")),OFFSET(E26,-2,0,1,1),IFERROR(VLOOKUP(【管】入力シート➁!B26,テーブル1[[#All],[医薬品名]:[単位2]],COLUMN(テーブル1[[#Headers],[単位2]])-3,0),"")))</f>
        <v/>
      </c>
      <c r="F26" s="66"/>
      <c r="G26" s="62" t="str">
        <f t="shared" ca="1" si="3"/>
        <v/>
      </c>
      <c r="H26" s="69"/>
      <c r="I26" s="62" t="str">
        <f t="shared" ca="1" si="7"/>
        <v/>
      </c>
      <c r="J26" s="77"/>
      <c r="K26" s="62" t="str">
        <f t="shared" ca="1" si="8"/>
        <v/>
      </c>
      <c r="L26" s="78"/>
      <c r="M26" s="62" t="str">
        <f t="shared" ca="1" si="9"/>
        <v/>
      </c>
      <c r="N26" s="79"/>
      <c r="O26" s="81"/>
      <c r="P26" s="81"/>
      <c r="Q26" s="89"/>
      <c r="R26" s="90"/>
      <c r="S26" s="88" t="str">
        <f t="shared" ca="1" si="4"/>
        <v/>
      </c>
      <c r="U26" s="93"/>
      <c r="V26" s="16">
        <f t="shared" si="5"/>
        <v>1</v>
      </c>
    </row>
    <row r="27" spans="1:22" ht="40" customHeight="1">
      <c r="A27" s="16">
        <f t="shared" ref="A27:A58" ca="1" si="10">OFFSET(A27,-1,0,1,1)+1</f>
        <v>21</v>
      </c>
      <c r="B27" s="64"/>
      <c r="C27" s="58" t="str">
        <f ca="1">IF(AND(B27="",OFFSET(B27,-1,0,1,1)&lt;&gt;""),OFFSET(C27,-1,0,1,1),IF(AND(B27="",OFFSET(B27,-1,0,1,1)="",OR(OFFSET(N27,-1,0,1)&lt;&gt;"",OFFSET(P27,-1,0,1,1)&lt;&gt;"")),OFFSET(C27,-2,0,1,1),IFERROR(VLOOKUP(【管】入力シート➁!B27,テーブル1[[#All],[医薬品名]:[単位2]],COLUMN(【管】入力シート➁!P23)-3,0),"")))</f>
        <v/>
      </c>
      <c r="D27" s="65"/>
      <c r="E27" s="60" t="str">
        <f ca="1">IF(AND(B27="",OFFSET(B27,-1,0,1,1)&lt;&gt;""),OFFSET(E27,-1,0,1,1),IF(AND(B27="",OFFSET(B27,-1,0,1,1)="",OR(OR(OFFSET(F27,-1,0,1)&lt;0,OFFSET(H27,-1,0,1)&lt;0),OFFSET(P27,-1,0,1,1)&lt;&gt;"")),OFFSET(E27,-2,0,1,1),IFERROR(VLOOKUP(【管】入力シート➁!B27,テーブル1[[#All],[医薬品名]:[単位2]],COLUMN(テーブル1[[#Headers],[単位2]])-3,0),"")))</f>
        <v/>
      </c>
      <c r="F27" s="66"/>
      <c r="G27" s="62" t="str">
        <f t="shared" ca="1" si="3"/>
        <v/>
      </c>
      <c r="H27" s="69"/>
      <c r="I27" s="62" t="str">
        <f t="shared" ca="1" si="7"/>
        <v/>
      </c>
      <c r="J27" s="77"/>
      <c r="K27" s="62" t="str">
        <f t="shared" ca="1" si="8"/>
        <v/>
      </c>
      <c r="L27" s="78"/>
      <c r="M27" s="62" t="str">
        <f t="shared" ca="1" si="9"/>
        <v/>
      </c>
      <c r="N27" s="79"/>
      <c r="O27" s="81"/>
      <c r="P27" s="81"/>
      <c r="Q27" s="89"/>
      <c r="R27" s="90"/>
      <c r="S27" s="88" t="str">
        <f t="shared" ca="1" si="4"/>
        <v/>
      </c>
      <c r="U27" s="93"/>
      <c r="V27" s="16">
        <f t="shared" si="5"/>
        <v>1</v>
      </c>
    </row>
    <row r="28" spans="1:22" ht="40" customHeight="1">
      <c r="A28" s="16">
        <f t="shared" ca="1" si="10"/>
        <v>22</v>
      </c>
      <c r="B28" s="64"/>
      <c r="C28" s="58" t="str">
        <f ca="1">IF(AND(B28="",OFFSET(B28,-1,0,1,1)&lt;&gt;""),OFFSET(C28,-1,0,1,1),IF(AND(B28="",OFFSET(B28,-1,0,1,1)="",OR(OFFSET(N28,-1,0,1)&lt;&gt;"",OFFSET(P28,-1,0,1,1)&lt;&gt;"")),OFFSET(C28,-2,0,1,1),IFERROR(VLOOKUP(【管】入力シート➁!B28,テーブル1[[#All],[医薬品名]:[単位2]],COLUMN(【管】入力シート➁!P24)-3,0),"")))</f>
        <v/>
      </c>
      <c r="D28" s="65"/>
      <c r="E28" s="60" t="str">
        <f ca="1">IF(AND(B28="",OFFSET(B28,-1,0,1,1)&lt;&gt;""),OFFSET(E28,-1,0,1,1),IF(AND(B28="",OFFSET(B28,-1,0,1,1)="",OR(OR(OFFSET(F28,-1,0,1)&lt;0,OFFSET(H28,-1,0,1)&lt;0),OFFSET(P28,-1,0,1,1)&lt;&gt;"")),OFFSET(E28,-2,0,1,1),IFERROR(VLOOKUP(【管】入力シート➁!B28,テーブル1[[#All],[医薬品名]:[単位2]],COLUMN(テーブル1[[#Headers],[単位2]])-3,0),"")))</f>
        <v/>
      </c>
      <c r="F28" s="66"/>
      <c r="G28" s="62" t="str">
        <f t="shared" ca="1" si="3"/>
        <v/>
      </c>
      <c r="H28" s="69"/>
      <c r="I28" s="62" t="str">
        <f t="shared" ca="1" si="7"/>
        <v/>
      </c>
      <c r="J28" s="77"/>
      <c r="K28" s="62" t="str">
        <f t="shared" ca="1" si="8"/>
        <v/>
      </c>
      <c r="L28" s="78"/>
      <c r="M28" s="62" t="str">
        <f t="shared" ca="1" si="9"/>
        <v/>
      </c>
      <c r="N28" s="79"/>
      <c r="O28" s="81"/>
      <c r="P28" s="81"/>
      <c r="Q28" s="89"/>
      <c r="R28" s="90"/>
      <c r="S28" s="88" t="str">
        <f t="shared" ca="1" si="4"/>
        <v/>
      </c>
      <c r="V28" s="16">
        <f t="shared" ref="V28:V71" si="11">IF(ABS(F28+H28+J28+L28)=ABS(F28)+ABS(H28)+ABS(J28)+ABS(L28),1,2)</f>
        <v>1</v>
      </c>
    </row>
    <row r="29" spans="1:22" ht="40" customHeight="1">
      <c r="A29" s="16">
        <f t="shared" ca="1" si="10"/>
        <v>23</v>
      </c>
      <c r="B29" s="64"/>
      <c r="C29" s="58" t="str">
        <f ca="1">IF(AND(B29="",OFFSET(B29,-1,0,1,1)&lt;&gt;""),OFFSET(C29,-1,0,1,1),IF(AND(B29="",OFFSET(B29,-1,0,1,1)="",OR(OFFSET(N29,-1,0,1)&lt;&gt;"",OFFSET(P29,-1,0,1,1)&lt;&gt;"")),OFFSET(C29,-2,0,1,1),IFERROR(VLOOKUP(【管】入力シート➁!B29,テーブル1[[#All],[医薬品名]:[単位2]],COLUMN(【管】入力シート➁!P25)-3,0),"")))</f>
        <v/>
      </c>
      <c r="D29" s="65"/>
      <c r="E29" s="60" t="str">
        <f ca="1">IF(AND(B29="",OFFSET(B29,-1,0,1,1)&lt;&gt;""),OFFSET(E29,-1,0,1,1),IF(AND(B29="",OFFSET(B29,-1,0,1,1)="",OR(OR(OFFSET(F29,-1,0,1)&lt;0,OFFSET(H29,-1,0,1)&lt;0),OFFSET(P29,-1,0,1,1)&lt;&gt;"")),OFFSET(E29,-2,0,1,1),IFERROR(VLOOKUP(【管】入力シート➁!B29,テーブル1[[#All],[医薬品名]:[単位2]],COLUMN(テーブル1[[#Headers],[単位2]])-3,0),"")))</f>
        <v/>
      </c>
      <c r="F29" s="66"/>
      <c r="G29" s="62" t="str">
        <f t="shared" ca="1" si="3"/>
        <v/>
      </c>
      <c r="H29" s="69"/>
      <c r="I29" s="62" t="str">
        <f t="shared" ca="1" si="7"/>
        <v/>
      </c>
      <c r="J29" s="77"/>
      <c r="K29" s="62" t="str">
        <f t="shared" ca="1" si="8"/>
        <v/>
      </c>
      <c r="L29" s="78"/>
      <c r="M29" s="62" t="str">
        <f t="shared" ca="1" si="9"/>
        <v/>
      </c>
      <c r="N29" s="79"/>
      <c r="O29" s="81"/>
      <c r="P29" s="81"/>
      <c r="Q29" s="89"/>
      <c r="R29" s="90"/>
      <c r="S29" s="88" t="str">
        <f t="shared" ca="1" si="4"/>
        <v/>
      </c>
      <c r="V29" s="16">
        <f t="shared" si="11"/>
        <v>1</v>
      </c>
    </row>
    <row r="30" spans="1:22" ht="40" customHeight="1">
      <c r="A30" s="16">
        <f t="shared" ca="1" si="10"/>
        <v>24</v>
      </c>
      <c r="B30" s="64"/>
      <c r="C30" s="58" t="str">
        <f ca="1">IF(AND(B30="",OFFSET(B30,-1,0,1,1)&lt;&gt;""),OFFSET(C30,-1,0,1,1),IF(AND(B30="",OFFSET(B30,-1,0,1,1)="",OR(OFFSET(N30,-1,0,1)&lt;&gt;"",OFFSET(P30,-1,0,1,1)&lt;&gt;"")),OFFSET(C30,-2,0,1,1),IFERROR(VLOOKUP(【管】入力シート➁!B30,テーブル1[[#All],[医薬品名]:[単位2]],COLUMN(【管】入力シート➁!P26)-3,0),"")))</f>
        <v/>
      </c>
      <c r="D30" s="65"/>
      <c r="E30" s="60" t="str">
        <f ca="1">IF(AND(B30="",OFFSET(B30,-1,0,1,1)&lt;&gt;""),OFFSET(E30,-1,0,1,1),IF(AND(B30="",OFFSET(B30,-1,0,1,1)="",OR(OR(OFFSET(F30,-1,0,1)&lt;0,OFFSET(H30,-1,0,1)&lt;0),OFFSET(P30,-1,0,1,1)&lt;&gt;"")),OFFSET(E30,-2,0,1,1),IFERROR(VLOOKUP(【管】入力シート➁!B30,テーブル1[[#All],[医薬品名]:[単位2]],COLUMN(テーブル1[[#Headers],[単位2]])-3,0),"")))</f>
        <v/>
      </c>
      <c r="F30" s="66"/>
      <c r="G30" s="62" t="str">
        <f t="shared" ca="1" si="3"/>
        <v/>
      </c>
      <c r="H30" s="69"/>
      <c r="I30" s="62" t="str">
        <f t="shared" ca="1" si="7"/>
        <v/>
      </c>
      <c r="J30" s="77"/>
      <c r="K30" s="62" t="str">
        <f t="shared" ca="1" si="8"/>
        <v/>
      </c>
      <c r="L30" s="78"/>
      <c r="M30" s="62" t="str">
        <f t="shared" ca="1" si="9"/>
        <v/>
      </c>
      <c r="N30" s="79"/>
      <c r="O30" s="81"/>
      <c r="P30" s="81"/>
      <c r="Q30" s="89"/>
      <c r="R30" s="90"/>
      <c r="S30" s="88" t="str">
        <f t="shared" ca="1" si="4"/>
        <v/>
      </c>
      <c r="V30" s="16">
        <f t="shared" si="11"/>
        <v>1</v>
      </c>
    </row>
    <row r="31" spans="1:22" ht="40" customHeight="1">
      <c r="A31" s="16">
        <f t="shared" ca="1" si="10"/>
        <v>25</v>
      </c>
      <c r="B31" s="64"/>
      <c r="C31" s="58" t="str">
        <f ca="1">IF(AND(B31="",OFFSET(B31,-1,0,1,1)&lt;&gt;""),OFFSET(C31,-1,0,1,1),IF(AND(B31="",OFFSET(B31,-1,0,1,1)="",OR(OFFSET(N31,-1,0,1)&lt;&gt;"",OFFSET(P31,-1,0,1,1)&lt;&gt;"")),OFFSET(C31,-2,0,1,1),IFERROR(VLOOKUP(【管】入力シート➁!B31,テーブル1[[#All],[医薬品名]:[単位2]],COLUMN(【管】入力シート➁!P27)-3,0),"")))</f>
        <v/>
      </c>
      <c r="D31" s="65"/>
      <c r="E31" s="60" t="str">
        <f ca="1">IF(AND(B31="",OFFSET(B31,-1,0,1,1)&lt;&gt;""),OFFSET(E31,-1,0,1,1),IF(AND(B31="",OFFSET(B31,-1,0,1,1)="",OR(OR(OFFSET(F31,-1,0,1)&lt;0,OFFSET(H31,-1,0,1)&lt;0),OFFSET(P31,-1,0,1,1)&lt;&gt;"")),OFFSET(E31,-2,0,1,1),IFERROR(VLOOKUP(【管】入力シート➁!B31,テーブル1[[#All],[医薬品名]:[単位2]],COLUMN(テーブル1[[#Headers],[単位2]])-3,0),"")))</f>
        <v/>
      </c>
      <c r="F31" s="66"/>
      <c r="G31" s="62" t="str">
        <f t="shared" ca="1" si="3"/>
        <v/>
      </c>
      <c r="H31" s="69"/>
      <c r="I31" s="62" t="str">
        <f t="shared" ca="1" si="7"/>
        <v/>
      </c>
      <c r="J31" s="77"/>
      <c r="K31" s="62" t="str">
        <f t="shared" ca="1" si="8"/>
        <v/>
      </c>
      <c r="L31" s="78"/>
      <c r="M31" s="62" t="str">
        <f t="shared" ca="1" si="9"/>
        <v/>
      </c>
      <c r="N31" s="79"/>
      <c r="O31" s="81"/>
      <c r="P31" s="81"/>
      <c r="Q31" s="89"/>
      <c r="R31" s="90"/>
      <c r="S31" s="88" t="str">
        <f t="shared" ca="1" si="4"/>
        <v/>
      </c>
      <c r="V31" s="16">
        <f t="shared" si="11"/>
        <v>1</v>
      </c>
    </row>
    <row r="32" spans="1:22" ht="40" customHeight="1">
      <c r="A32" s="16">
        <f t="shared" ca="1" si="10"/>
        <v>26</v>
      </c>
      <c r="B32" s="64"/>
      <c r="C32" s="58" t="str">
        <f ca="1">IF(AND(B32="",OFFSET(B32,-1,0,1,1)&lt;&gt;""),OFFSET(C32,-1,0,1,1),IF(AND(B32="",OFFSET(B32,-1,0,1,1)="",OR(OFFSET(N32,-1,0,1)&lt;&gt;"",OFFSET(P32,-1,0,1,1)&lt;&gt;"")),OFFSET(C32,-2,0,1,1),IFERROR(VLOOKUP(【管】入力シート➁!B32,テーブル1[[#All],[医薬品名]:[単位2]],COLUMN(【管】入力シート➁!P28)-3,0),"")))</f>
        <v/>
      </c>
      <c r="D32" s="65"/>
      <c r="E32" s="60" t="str">
        <f ca="1">IF(AND(B32="",OFFSET(B32,-1,0,1,1)&lt;&gt;""),OFFSET(E32,-1,0,1,1),IF(AND(B32="",OFFSET(B32,-1,0,1,1)="",OR(OR(OFFSET(F32,-1,0,1)&lt;0,OFFSET(H32,-1,0,1)&lt;0),OFFSET(P32,-1,0,1,1)&lt;&gt;"")),OFFSET(E32,-2,0,1,1),IFERROR(VLOOKUP(【管】入力シート➁!B32,テーブル1[[#All],[医薬品名]:[単位2]],COLUMN(テーブル1[[#Headers],[単位2]])-3,0),"")))</f>
        <v/>
      </c>
      <c r="F32" s="66"/>
      <c r="G32" s="62" t="str">
        <f t="shared" ca="1" si="3"/>
        <v/>
      </c>
      <c r="H32" s="69"/>
      <c r="I32" s="62" t="str">
        <f t="shared" ca="1" si="7"/>
        <v/>
      </c>
      <c r="J32" s="77"/>
      <c r="K32" s="62" t="str">
        <f t="shared" ca="1" si="8"/>
        <v/>
      </c>
      <c r="L32" s="78"/>
      <c r="M32" s="62" t="str">
        <f t="shared" ca="1" si="9"/>
        <v/>
      </c>
      <c r="N32" s="79"/>
      <c r="O32" s="81"/>
      <c r="P32" s="81"/>
      <c r="Q32" s="89"/>
      <c r="R32" s="90"/>
      <c r="S32" s="88" t="str">
        <f t="shared" ca="1" si="4"/>
        <v/>
      </c>
      <c r="V32" s="16">
        <f t="shared" si="11"/>
        <v>1</v>
      </c>
    </row>
    <row r="33" spans="1:22" ht="40" customHeight="1">
      <c r="A33" s="16">
        <f t="shared" ca="1" si="10"/>
        <v>27</v>
      </c>
      <c r="B33" s="64"/>
      <c r="C33" s="58" t="str">
        <f ca="1">IF(AND(B33="",OFFSET(B33,-1,0,1,1)&lt;&gt;""),OFFSET(C33,-1,0,1,1),IF(AND(B33="",OFFSET(B33,-1,0,1,1)="",OR(OFFSET(N33,-1,0,1)&lt;&gt;"",OFFSET(P33,-1,0,1,1)&lt;&gt;"")),OFFSET(C33,-2,0,1,1),IFERROR(VLOOKUP(【管】入力シート➁!B33,テーブル1[[#All],[医薬品名]:[単位2]],COLUMN(【管】入力シート➁!P29)-3,0),"")))</f>
        <v/>
      </c>
      <c r="D33" s="65"/>
      <c r="E33" s="60" t="str">
        <f ca="1">IF(AND(B33="",OFFSET(B33,-1,0,1,1)&lt;&gt;""),OFFSET(E33,-1,0,1,1),IF(AND(B33="",OFFSET(B33,-1,0,1,1)="",OR(OR(OFFSET(F33,-1,0,1)&lt;0,OFFSET(H33,-1,0,1)&lt;0),OFFSET(P33,-1,0,1,1)&lt;&gt;"")),OFFSET(E33,-2,0,1,1),IFERROR(VLOOKUP(【管】入力シート➁!B33,テーブル1[[#All],[医薬品名]:[単位2]],COLUMN(テーブル1[[#Headers],[単位2]])-3,0),"")))</f>
        <v/>
      </c>
      <c r="F33" s="66"/>
      <c r="G33" s="62" t="str">
        <f t="shared" ca="1" si="3"/>
        <v/>
      </c>
      <c r="H33" s="69"/>
      <c r="I33" s="62" t="str">
        <f t="shared" ca="1" si="7"/>
        <v/>
      </c>
      <c r="J33" s="77"/>
      <c r="K33" s="62" t="str">
        <f t="shared" ca="1" si="8"/>
        <v/>
      </c>
      <c r="L33" s="78"/>
      <c r="M33" s="62" t="str">
        <f t="shared" ca="1" si="9"/>
        <v/>
      </c>
      <c r="N33" s="79"/>
      <c r="O33" s="81"/>
      <c r="P33" s="81"/>
      <c r="Q33" s="89"/>
      <c r="R33" s="90"/>
      <c r="S33" s="88" t="str">
        <f t="shared" ca="1" si="4"/>
        <v/>
      </c>
      <c r="V33" s="16">
        <f t="shared" si="11"/>
        <v>1</v>
      </c>
    </row>
    <row r="34" spans="1:22" ht="40" customHeight="1">
      <c r="A34" s="16">
        <f t="shared" ca="1" si="10"/>
        <v>28</v>
      </c>
      <c r="B34" s="64"/>
      <c r="C34" s="58" t="str">
        <f ca="1">IF(AND(B34="",OFFSET(B34,-1,0,1,1)&lt;&gt;""),OFFSET(C34,-1,0,1,1),IF(AND(B34="",OFFSET(B34,-1,0,1,1)="",OR(OFFSET(N34,-1,0,1)&lt;&gt;"",OFFSET(P34,-1,0,1,1)&lt;&gt;"")),OFFSET(C34,-2,0,1,1),IFERROR(VLOOKUP(【管】入力シート➁!B34,テーブル1[[#All],[医薬品名]:[単位2]],COLUMN(【管】入力シート➁!P30)-3,0),"")))</f>
        <v/>
      </c>
      <c r="D34" s="65"/>
      <c r="E34" s="60" t="str">
        <f ca="1">IF(AND(B34="",OFFSET(B34,-1,0,1,1)&lt;&gt;""),OFFSET(E34,-1,0,1,1),IF(AND(B34="",OFFSET(B34,-1,0,1,1)="",OR(OR(OFFSET(F34,-1,0,1)&lt;0,OFFSET(H34,-1,0,1)&lt;0),OFFSET(P34,-1,0,1,1)&lt;&gt;"")),OFFSET(E34,-2,0,1,1),IFERROR(VLOOKUP(【管】入力シート➁!B34,テーブル1[[#All],[医薬品名]:[単位2]],COLUMN(テーブル1[[#Headers],[単位2]])-3,0),"")))</f>
        <v/>
      </c>
      <c r="F34" s="66"/>
      <c r="G34" s="62" t="str">
        <f t="shared" ca="1" si="3"/>
        <v/>
      </c>
      <c r="H34" s="69"/>
      <c r="I34" s="62" t="str">
        <f t="shared" ca="1" si="7"/>
        <v/>
      </c>
      <c r="J34" s="77"/>
      <c r="K34" s="62" t="str">
        <f t="shared" ca="1" si="8"/>
        <v/>
      </c>
      <c r="L34" s="78"/>
      <c r="M34" s="62" t="str">
        <f t="shared" ca="1" si="9"/>
        <v/>
      </c>
      <c r="N34" s="79"/>
      <c r="O34" s="81"/>
      <c r="P34" s="81"/>
      <c r="Q34" s="89"/>
      <c r="R34" s="90"/>
      <c r="S34" s="88" t="str">
        <f t="shared" ca="1" si="4"/>
        <v/>
      </c>
      <c r="V34" s="16">
        <f t="shared" si="11"/>
        <v>1</v>
      </c>
    </row>
    <row r="35" spans="1:22" ht="40" customHeight="1">
      <c r="A35" s="16">
        <f t="shared" ca="1" si="10"/>
        <v>29</v>
      </c>
      <c r="B35" s="64"/>
      <c r="C35" s="58" t="str">
        <f ca="1">IF(AND(B35="",OFFSET(B35,-1,0,1,1)&lt;&gt;""),OFFSET(C35,-1,0,1,1),IF(AND(B35="",OFFSET(B35,-1,0,1,1)="",OR(OFFSET(N35,-1,0,1)&lt;&gt;"",OFFSET(P35,-1,0,1,1)&lt;&gt;"")),OFFSET(C35,-2,0,1,1),IFERROR(VLOOKUP(【管】入力シート➁!B35,テーブル1[[#All],[医薬品名]:[単位2]],COLUMN(【管】入力シート➁!P31)-3,0),"")))</f>
        <v/>
      </c>
      <c r="D35" s="65"/>
      <c r="E35" s="60" t="str">
        <f ca="1">IF(AND(B35="",OFFSET(B35,-1,0,1,1)&lt;&gt;""),OFFSET(E35,-1,0,1,1),IF(AND(B35="",OFFSET(B35,-1,0,1,1)="",OR(OR(OFFSET(F35,-1,0,1)&lt;0,OFFSET(H35,-1,0,1)&lt;0),OFFSET(P35,-1,0,1,1)&lt;&gt;"")),OFFSET(E35,-2,0,1,1),IFERROR(VLOOKUP(【管】入力シート➁!B35,テーブル1[[#All],[医薬品名]:[単位2]],COLUMN(テーブル1[[#Headers],[単位2]])-3,0),"")))</f>
        <v/>
      </c>
      <c r="F35" s="66"/>
      <c r="G35" s="62" t="str">
        <f t="shared" ca="1" si="3"/>
        <v/>
      </c>
      <c r="H35" s="69"/>
      <c r="I35" s="62" t="str">
        <f t="shared" ca="1" si="7"/>
        <v/>
      </c>
      <c r="J35" s="77"/>
      <c r="K35" s="62" t="str">
        <f t="shared" ca="1" si="8"/>
        <v/>
      </c>
      <c r="L35" s="78"/>
      <c r="M35" s="62" t="str">
        <f t="shared" ca="1" si="9"/>
        <v/>
      </c>
      <c r="N35" s="79"/>
      <c r="O35" s="81"/>
      <c r="P35" s="81"/>
      <c r="Q35" s="89"/>
      <c r="R35" s="90"/>
      <c r="S35" s="88" t="str">
        <f t="shared" ca="1" si="4"/>
        <v/>
      </c>
      <c r="V35" s="16">
        <f t="shared" si="11"/>
        <v>1</v>
      </c>
    </row>
    <row r="36" spans="1:22" ht="40" customHeight="1">
      <c r="A36" s="16">
        <f t="shared" ca="1" si="10"/>
        <v>30</v>
      </c>
      <c r="B36" s="64"/>
      <c r="C36" s="58" t="str">
        <f ca="1">IF(AND(B36="",OFFSET(B36,-1,0,1,1)&lt;&gt;""),OFFSET(C36,-1,0,1,1),IF(AND(B36="",OFFSET(B36,-1,0,1,1)="",OR(OFFSET(N36,-1,0,1)&lt;&gt;"",OFFSET(P36,-1,0,1,1)&lt;&gt;"")),OFFSET(C36,-2,0,1,1),IFERROR(VLOOKUP(【管】入力シート➁!B36,テーブル1[[#All],[医薬品名]:[単位2]],COLUMN(【管】入力シート➁!P32)-3,0),"")))</f>
        <v/>
      </c>
      <c r="D36" s="65"/>
      <c r="E36" s="60" t="str">
        <f ca="1">IF(AND(B36="",OFFSET(B36,-1,0,1,1)&lt;&gt;""),OFFSET(E36,-1,0,1,1),IF(AND(B36="",OFFSET(B36,-1,0,1,1)="",OR(OR(OFFSET(F36,-1,0,1)&lt;0,OFFSET(H36,-1,0,1)&lt;0),OFFSET(P36,-1,0,1,1)&lt;&gt;"")),OFFSET(E36,-2,0,1,1),IFERROR(VLOOKUP(【管】入力シート➁!B36,テーブル1[[#All],[医薬品名]:[単位2]],COLUMN(テーブル1[[#Headers],[単位2]])-3,0),"")))</f>
        <v/>
      </c>
      <c r="F36" s="66"/>
      <c r="G36" s="62" t="str">
        <f t="shared" ca="1" si="3"/>
        <v/>
      </c>
      <c r="H36" s="69"/>
      <c r="I36" s="62" t="str">
        <f t="shared" ca="1" si="7"/>
        <v/>
      </c>
      <c r="J36" s="77"/>
      <c r="K36" s="62" t="str">
        <f t="shared" ca="1" si="8"/>
        <v/>
      </c>
      <c r="L36" s="78"/>
      <c r="M36" s="62" t="str">
        <f t="shared" ca="1" si="9"/>
        <v/>
      </c>
      <c r="N36" s="79"/>
      <c r="O36" s="81"/>
      <c r="P36" s="81"/>
      <c r="Q36" s="89"/>
      <c r="R36" s="90"/>
      <c r="S36" s="88" t="str">
        <f t="shared" ca="1" si="4"/>
        <v/>
      </c>
      <c r="V36" s="16">
        <f t="shared" si="11"/>
        <v>1</v>
      </c>
    </row>
    <row r="37" spans="1:22" ht="40" customHeight="1">
      <c r="A37" s="16">
        <f t="shared" ca="1" si="10"/>
        <v>31</v>
      </c>
      <c r="B37" s="64"/>
      <c r="C37" s="58" t="str">
        <f ca="1">IF(AND(B37="",OFFSET(B37,-1,0,1,1)&lt;&gt;""),OFFSET(C37,-1,0,1,1),IF(AND(B37="",OFFSET(B37,-1,0,1,1)="",OR(OFFSET(N37,-1,0,1)&lt;&gt;"",OFFSET(P37,-1,0,1,1)&lt;&gt;"")),OFFSET(C37,-2,0,1,1),IFERROR(VLOOKUP(【管】入力シート➁!B37,テーブル1[[#All],[医薬品名]:[単位2]],COLUMN(【管】入力シート➁!P33)-3,0),"")))</f>
        <v/>
      </c>
      <c r="D37" s="65"/>
      <c r="E37" s="60" t="str">
        <f ca="1">IF(AND(B37="",OFFSET(B37,-1,0,1,1)&lt;&gt;""),OFFSET(E37,-1,0,1,1),IF(AND(B37="",OFFSET(B37,-1,0,1,1)="",OR(OR(OFFSET(F37,-1,0,1)&lt;0,OFFSET(H37,-1,0,1)&lt;0),OFFSET(P37,-1,0,1,1)&lt;&gt;"")),OFFSET(E37,-2,0,1,1),IFERROR(VLOOKUP(【管】入力シート➁!B37,テーブル1[[#All],[医薬品名]:[単位2]],COLUMN(テーブル1[[#Headers],[単位2]])-3,0),"")))</f>
        <v/>
      </c>
      <c r="F37" s="66"/>
      <c r="G37" s="62" t="str">
        <f t="shared" ca="1" si="3"/>
        <v/>
      </c>
      <c r="H37" s="69"/>
      <c r="I37" s="62" t="str">
        <f t="shared" ca="1" si="7"/>
        <v/>
      </c>
      <c r="J37" s="77"/>
      <c r="K37" s="62" t="str">
        <f t="shared" ca="1" si="8"/>
        <v/>
      </c>
      <c r="L37" s="78"/>
      <c r="M37" s="62" t="str">
        <f t="shared" ca="1" si="9"/>
        <v/>
      </c>
      <c r="N37" s="79"/>
      <c r="O37" s="81"/>
      <c r="P37" s="81"/>
      <c r="Q37" s="89"/>
      <c r="R37" s="90"/>
      <c r="S37" s="88" t="str">
        <f t="shared" ca="1" si="4"/>
        <v/>
      </c>
      <c r="V37" s="16">
        <f t="shared" si="11"/>
        <v>1</v>
      </c>
    </row>
    <row r="38" spans="1:22" ht="40" customHeight="1">
      <c r="A38" s="16">
        <f t="shared" ca="1" si="10"/>
        <v>32</v>
      </c>
      <c r="B38" s="64"/>
      <c r="C38" s="58" t="str">
        <f ca="1">IF(AND(B38="",OFFSET(B38,-1,0,1,1)&lt;&gt;""),OFFSET(C38,-1,0,1,1),IF(AND(B38="",OFFSET(B38,-1,0,1,1)="",OR(OFFSET(N38,-1,0,1)&lt;&gt;"",OFFSET(P38,-1,0,1,1)&lt;&gt;"")),OFFSET(C38,-2,0,1,1),IFERROR(VLOOKUP(【管】入力シート➁!B38,テーブル1[[#All],[医薬品名]:[単位2]],COLUMN(【管】入力シート➁!P34)-3,0),"")))</f>
        <v/>
      </c>
      <c r="D38" s="65"/>
      <c r="E38" s="60" t="str">
        <f ca="1">IF(AND(B38="",OFFSET(B38,-1,0,1,1)&lt;&gt;""),OFFSET(E38,-1,0,1,1),IF(AND(B38="",OFFSET(B38,-1,0,1,1)="",OR(OR(OFFSET(F38,-1,0,1)&lt;0,OFFSET(H38,-1,0,1)&lt;0),OFFSET(P38,-1,0,1,1)&lt;&gt;"")),OFFSET(E38,-2,0,1,1),IFERROR(VLOOKUP(【管】入力シート➁!B38,テーブル1[[#All],[医薬品名]:[単位2]],COLUMN(テーブル1[[#Headers],[単位2]])-3,0),"")))</f>
        <v/>
      </c>
      <c r="F38" s="66"/>
      <c r="G38" s="62" t="str">
        <f t="shared" ca="1" si="3"/>
        <v/>
      </c>
      <c r="H38" s="69"/>
      <c r="I38" s="62" t="str">
        <f t="shared" ca="1" si="7"/>
        <v/>
      </c>
      <c r="J38" s="77"/>
      <c r="K38" s="62" t="str">
        <f t="shared" ca="1" si="8"/>
        <v/>
      </c>
      <c r="L38" s="78"/>
      <c r="M38" s="62" t="str">
        <f t="shared" ca="1" si="9"/>
        <v/>
      </c>
      <c r="N38" s="79"/>
      <c r="O38" s="81"/>
      <c r="P38" s="81"/>
      <c r="Q38" s="89"/>
      <c r="R38" s="90"/>
      <c r="S38" s="88" t="str">
        <f t="shared" ca="1" si="4"/>
        <v/>
      </c>
      <c r="V38" s="16">
        <f t="shared" si="11"/>
        <v>1</v>
      </c>
    </row>
    <row r="39" spans="1:22" ht="40" customHeight="1">
      <c r="A39" s="16">
        <f t="shared" ca="1" si="10"/>
        <v>33</v>
      </c>
      <c r="B39" s="64"/>
      <c r="C39" s="58" t="str">
        <f ca="1">IF(AND(B39="",OFFSET(B39,-1,0,1,1)&lt;&gt;""),OFFSET(C39,-1,0,1,1),IF(AND(B39="",OFFSET(B39,-1,0,1,1)="",OR(OFFSET(N39,-1,0,1)&lt;&gt;"",OFFSET(P39,-1,0,1,1)&lt;&gt;"")),OFFSET(C39,-2,0,1,1),IFERROR(VLOOKUP(【管】入力シート➁!B39,テーブル1[[#All],[医薬品名]:[単位2]],COLUMN(【管】入力シート➁!P35)-3,0),"")))</f>
        <v/>
      </c>
      <c r="D39" s="65"/>
      <c r="E39" s="60" t="str">
        <f ca="1">IF(AND(B39="",OFFSET(B39,-1,0,1,1)&lt;&gt;""),OFFSET(E39,-1,0,1,1),IF(AND(B39="",OFFSET(B39,-1,0,1,1)="",OR(OR(OFFSET(F39,-1,0,1)&lt;0,OFFSET(H39,-1,0,1)&lt;0),OFFSET(P39,-1,0,1,1)&lt;&gt;"")),OFFSET(E39,-2,0,1,1),IFERROR(VLOOKUP(【管】入力シート➁!B39,テーブル1[[#All],[医薬品名]:[単位2]],COLUMN(テーブル1[[#Headers],[単位2]])-3,0),"")))</f>
        <v/>
      </c>
      <c r="F39" s="66"/>
      <c r="G39" s="62" t="str">
        <f t="shared" ca="1" si="3"/>
        <v/>
      </c>
      <c r="H39" s="69"/>
      <c r="I39" s="62" t="str">
        <f t="shared" ca="1" si="7"/>
        <v/>
      </c>
      <c r="J39" s="77"/>
      <c r="K39" s="62" t="str">
        <f t="shared" ca="1" si="8"/>
        <v/>
      </c>
      <c r="L39" s="78"/>
      <c r="M39" s="62" t="str">
        <f t="shared" ca="1" si="9"/>
        <v/>
      </c>
      <c r="N39" s="79"/>
      <c r="O39" s="81"/>
      <c r="P39" s="81"/>
      <c r="Q39" s="89"/>
      <c r="R39" s="90"/>
      <c r="S39" s="88" t="str">
        <f t="shared" ca="1" si="4"/>
        <v/>
      </c>
      <c r="V39" s="16">
        <f t="shared" si="11"/>
        <v>1</v>
      </c>
    </row>
    <row r="40" spans="1:22" ht="40" customHeight="1">
      <c r="A40" s="16">
        <f t="shared" ca="1" si="10"/>
        <v>34</v>
      </c>
      <c r="B40" s="64"/>
      <c r="C40" s="58" t="str">
        <f ca="1">IF(AND(B40="",OFFSET(B40,-1,0,1,1)&lt;&gt;""),OFFSET(C40,-1,0,1,1),IF(AND(B40="",OFFSET(B40,-1,0,1,1)="",OR(OFFSET(N40,-1,0,1)&lt;&gt;"",OFFSET(P40,-1,0,1,1)&lt;&gt;"")),OFFSET(C40,-2,0,1,1),IFERROR(VLOOKUP(【管】入力シート➁!B40,テーブル1[[#All],[医薬品名]:[単位2]],COLUMN(【管】入力シート➁!P36)-3,0),"")))</f>
        <v/>
      </c>
      <c r="D40" s="65"/>
      <c r="E40" s="60" t="str">
        <f ca="1">IF(AND(B40="",OFFSET(B40,-1,0,1,1)&lt;&gt;""),OFFSET(E40,-1,0,1,1),IF(AND(B40="",OFFSET(B40,-1,0,1,1)="",OR(OR(OFFSET(F40,-1,0,1)&lt;0,OFFSET(H40,-1,0,1)&lt;0),OFFSET(P40,-1,0,1,1)&lt;&gt;"")),OFFSET(E40,-2,0,1,1),IFERROR(VLOOKUP(【管】入力シート➁!B40,テーブル1[[#All],[医薬品名]:[単位2]],COLUMN(テーブル1[[#Headers],[単位2]])-3,0),"")))</f>
        <v/>
      </c>
      <c r="F40" s="66"/>
      <c r="G40" s="62" t="str">
        <f t="shared" ref="G40:G71" ca="1" si="12">IF(AND(E40="V",C40&lt;&gt;""),"mL",E40)</f>
        <v/>
      </c>
      <c r="H40" s="69"/>
      <c r="I40" s="62" t="str">
        <f t="shared" ca="1" si="7"/>
        <v/>
      </c>
      <c r="J40" s="77"/>
      <c r="K40" s="62" t="str">
        <f t="shared" ca="1" si="8"/>
        <v/>
      </c>
      <c r="L40" s="78"/>
      <c r="M40" s="62" t="str">
        <f t="shared" ca="1" si="9"/>
        <v/>
      </c>
      <c r="N40" s="79"/>
      <c r="O40" s="81"/>
      <c r="P40" s="81"/>
      <c r="Q40" s="89"/>
      <c r="R40" s="90"/>
      <c r="S40" s="88" t="str">
        <f t="shared" ca="1" si="4"/>
        <v/>
      </c>
      <c r="V40" s="16">
        <f t="shared" si="11"/>
        <v>1</v>
      </c>
    </row>
    <row r="41" spans="1:22" ht="40" customHeight="1">
      <c r="A41" s="16">
        <f t="shared" ca="1" si="10"/>
        <v>35</v>
      </c>
      <c r="B41" s="64"/>
      <c r="C41" s="58" t="str">
        <f ca="1">IF(AND(B41="",OFFSET(B41,-1,0,1,1)&lt;&gt;""),OFFSET(C41,-1,0,1,1),IF(AND(B41="",OFFSET(B41,-1,0,1,1)="",OR(OFFSET(N41,-1,0,1)&lt;&gt;"",OFFSET(P41,-1,0,1,1)&lt;&gt;"")),OFFSET(C41,-2,0,1,1),IFERROR(VLOOKUP(【管】入力シート➁!B41,テーブル1[[#All],[医薬品名]:[単位2]],COLUMN(【管】入力シート➁!P37)-3,0),"")))</f>
        <v/>
      </c>
      <c r="D41" s="65"/>
      <c r="E41" s="60" t="str">
        <f ca="1">IF(AND(B41="",OFFSET(B41,-1,0,1,1)&lt;&gt;""),OFFSET(E41,-1,0,1,1),IF(AND(B41="",OFFSET(B41,-1,0,1,1)="",OR(OR(OFFSET(F41,-1,0,1)&lt;0,OFFSET(H41,-1,0,1)&lt;0),OFFSET(P41,-1,0,1,1)&lt;&gt;"")),OFFSET(E41,-2,0,1,1),IFERROR(VLOOKUP(【管】入力シート➁!B41,テーブル1[[#All],[医薬品名]:[単位2]],COLUMN(テーブル1[[#Headers],[単位2]])-3,0),"")))</f>
        <v/>
      </c>
      <c r="F41" s="66"/>
      <c r="G41" s="62" t="str">
        <f t="shared" ca="1" si="12"/>
        <v/>
      </c>
      <c r="H41" s="69"/>
      <c r="I41" s="62" t="str">
        <f t="shared" ca="1" si="7"/>
        <v/>
      </c>
      <c r="J41" s="77"/>
      <c r="K41" s="62" t="str">
        <f t="shared" ca="1" si="8"/>
        <v/>
      </c>
      <c r="L41" s="78"/>
      <c r="M41" s="62" t="str">
        <f t="shared" ca="1" si="9"/>
        <v/>
      </c>
      <c r="N41" s="79"/>
      <c r="O41" s="81"/>
      <c r="P41" s="81"/>
      <c r="Q41" s="89"/>
      <c r="R41" s="90"/>
      <c r="S41" s="88" t="str">
        <f t="shared" ca="1" si="4"/>
        <v/>
      </c>
      <c r="V41" s="16">
        <f t="shared" si="11"/>
        <v>1</v>
      </c>
    </row>
    <row r="42" spans="1:22" ht="40" customHeight="1">
      <c r="A42" s="16">
        <f t="shared" ca="1" si="10"/>
        <v>36</v>
      </c>
      <c r="B42" s="64"/>
      <c r="C42" s="58" t="str">
        <f ca="1">IF(AND(B42="",OFFSET(B42,-1,0,1,1)&lt;&gt;""),OFFSET(C42,-1,0,1,1),IF(AND(B42="",OFFSET(B42,-1,0,1,1)="",OR(OFFSET(N42,-1,0,1)&lt;&gt;"",OFFSET(P42,-1,0,1,1)&lt;&gt;"")),OFFSET(C42,-2,0,1,1),IFERROR(VLOOKUP(【管】入力シート➁!B42,テーブル1[[#All],[医薬品名]:[単位2]],COLUMN(【管】入力シート➁!P38)-3,0),"")))</f>
        <v/>
      </c>
      <c r="D42" s="65"/>
      <c r="E42" s="60" t="str">
        <f ca="1">IF(AND(B42="",OFFSET(B42,-1,0,1,1)&lt;&gt;""),OFFSET(E42,-1,0,1,1),IF(AND(B42="",OFFSET(B42,-1,0,1,1)="",OR(OR(OFFSET(F42,-1,0,1)&lt;0,OFFSET(H42,-1,0,1)&lt;0),OFFSET(P42,-1,0,1,1)&lt;&gt;"")),OFFSET(E42,-2,0,1,1),IFERROR(VLOOKUP(【管】入力シート➁!B42,テーブル1[[#All],[医薬品名]:[単位2]],COLUMN(テーブル1[[#Headers],[単位2]])-3,0),"")))</f>
        <v/>
      </c>
      <c r="F42" s="66"/>
      <c r="G42" s="62" t="str">
        <f t="shared" ca="1" si="12"/>
        <v/>
      </c>
      <c r="H42" s="69"/>
      <c r="I42" s="62" t="str">
        <f t="shared" ca="1" si="7"/>
        <v/>
      </c>
      <c r="J42" s="77"/>
      <c r="K42" s="62" t="str">
        <f t="shared" ca="1" si="8"/>
        <v/>
      </c>
      <c r="L42" s="78"/>
      <c r="M42" s="62" t="str">
        <f t="shared" ca="1" si="9"/>
        <v/>
      </c>
      <c r="N42" s="79"/>
      <c r="O42" s="81"/>
      <c r="P42" s="81"/>
      <c r="Q42" s="89"/>
      <c r="R42" s="90"/>
      <c r="S42" s="88" t="str">
        <f t="shared" ca="1" si="4"/>
        <v/>
      </c>
      <c r="V42" s="16">
        <f t="shared" si="11"/>
        <v>1</v>
      </c>
    </row>
    <row r="43" spans="1:22" ht="40" customHeight="1">
      <c r="A43" s="16">
        <f t="shared" ca="1" si="10"/>
        <v>37</v>
      </c>
      <c r="B43" s="64"/>
      <c r="C43" s="58" t="str">
        <f ca="1">IF(AND(B43="",OFFSET(B43,-1,0,1,1)&lt;&gt;""),OFFSET(C43,-1,0,1,1),IF(AND(B43="",OFFSET(B43,-1,0,1,1)="",OR(OFFSET(N43,-1,0,1)&lt;&gt;"",OFFSET(P43,-1,0,1,1)&lt;&gt;"")),OFFSET(C43,-2,0,1,1),IFERROR(VLOOKUP(【管】入力シート➁!B43,テーブル1[[#All],[医薬品名]:[単位2]],COLUMN(【管】入力シート➁!P39)-3,0),"")))</f>
        <v/>
      </c>
      <c r="D43" s="65"/>
      <c r="E43" s="60" t="str">
        <f ca="1">IF(AND(B43="",OFFSET(B43,-1,0,1,1)&lt;&gt;""),OFFSET(E43,-1,0,1,1),IF(AND(B43="",OFFSET(B43,-1,0,1,1)="",OR(OR(OFFSET(F43,-1,0,1)&lt;0,OFFSET(H43,-1,0,1)&lt;0),OFFSET(P43,-1,0,1,1)&lt;&gt;"")),OFFSET(E43,-2,0,1,1),IFERROR(VLOOKUP(【管】入力シート➁!B43,テーブル1[[#All],[医薬品名]:[単位2]],COLUMN(テーブル1[[#Headers],[単位2]])-3,0),"")))</f>
        <v/>
      </c>
      <c r="F43" s="66"/>
      <c r="G43" s="62" t="str">
        <f t="shared" ca="1" si="12"/>
        <v/>
      </c>
      <c r="H43" s="69"/>
      <c r="I43" s="62" t="str">
        <f t="shared" ca="1" si="7"/>
        <v/>
      </c>
      <c r="J43" s="77"/>
      <c r="K43" s="62" t="str">
        <f t="shared" ca="1" si="8"/>
        <v/>
      </c>
      <c r="L43" s="78"/>
      <c r="M43" s="62" t="str">
        <f t="shared" ca="1" si="9"/>
        <v/>
      </c>
      <c r="N43" s="79"/>
      <c r="O43" s="81"/>
      <c r="P43" s="81"/>
      <c r="Q43" s="89"/>
      <c r="R43" s="90"/>
      <c r="S43" s="88" t="str">
        <f t="shared" ca="1" si="4"/>
        <v/>
      </c>
      <c r="V43" s="16">
        <f t="shared" si="11"/>
        <v>1</v>
      </c>
    </row>
    <row r="44" spans="1:22" ht="40" customHeight="1">
      <c r="A44" s="16">
        <f t="shared" ca="1" si="10"/>
        <v>38</v>
      </c>
      <c r="B44" s="64"/>
      <c r="C44" s="58" t="str">
        <f ca="1">IF(AND(B44="",OFFSET(B44,-1,0,1,1)&lt;&gt;""),OFFSET(C44,-1,0,1,1),IF(AND(B44="",OFFSET(B44,-1,0,1,1)="",OR(OFFSET(N44,-1,0,1)&lt;&gt;"",OFFSET(P44,-1,0,1,1)&lt;&gt;"")),OFFSET(C44,-2,0,1,1),IFERROR(VLOOKUP(【管】入力シート➁!B44,テーブル1[[#All],[医薬品名]:[単位2]],COLUMN(【管】入力シート➁!P40)-3,0),"")))</f>
        <v/>
      </c>
      <c r="D44" s="65"/>
      <c r="E44" s="60" t="str">
        <f ca="1">IF(AND(B44="",OFFSET(B44,-1,0,1,1)&lt;&gt;""),OFFSET(E44,-1,0,1,1),IF(AND(B44="",OFFSET(B44,-1,0,1,1)="",OR(OR(OFFSET(F44,-1,0,1)&lt;0,OFFSET(H44,-1,0,1)&lt;0),OFFSET(P44,-1,0,1,1)&lt;&gt;"")),OFFSET(E44,-2,0,1,1),IFERROR(VLOOKUP(【管】入力シート➁!B44,テーブル1[[#All],[医薬品名]:[単位2]],COLUMN(テーブル1[[#Headers],[単位2]])-3,0),"")))</f>
        <v/>
      </c>
      <c r="F44" s="66"/>
      <c r="G44" s="62" t="str">
        <f t="shared" ca="1" si="12"/>
        <v/>
      </c>
      <c r="H44" s="69"/>
      <c r="I44" s="62" t="str">
        <f t="shared" ca="1" si="7"/>
        <v/>
      </c>
      <c r="J44" s="77"/>
      <c r="K44" s="62" t="str">
        <f t="shared" ca="1" si="8"/>
        <v/>
      </c>
      <c r="L44" s="78"/>
      <c r="M44" s="62" t="str">
        <f t="shared" ca="1" si="9"/>
        <v/>
      </c>
      <c r="N44" s="79"/>
      <c r="O44" s="81"/>
      <c r="P44" s="81"/>
      <c r="Q44" s="89"/>
      <c r="R44" s="90"/>
      <c r="S44" s="88" t="str">
        <f t="shared" ca="1" si="4"/>
        <v/>
      </c>
      <c r="V44" s="16">
        <f t="shared" si="11"/>
        <v>1</v>
      </c>
    </row>
    <row r="45" spans="1:22" ht="40" customHeight="1">
      <c r="A45" s="16">
        <f t="shared" ca="1" si="10"/>
        <v>39</v>
      </c>
      <c r="B45" s="64"/>
      <c r="C45" s="58" t="str">
        <f ca="1">IF(AND(B45="",OFFSET(B45,-1,0,1,1)&lt;&gt;""),OFFSET(C45,-1,0,1,1),IF(AND(B45="",OFFSET(B45,-1,0,1,1)="",OR(OFFSET(N45,-1,0,1)&lt;&gt;"",OFFSET(P45,-1,0,1,1)&lt;&gt;"")),OFFSET(C45,-2,0,1,1),IFERROR(VLOOKUP(【管】入力シート➁!B45,テーブル1[[#All],[医薬品名]:[単位2]],COLUMN(【管】入力シート➁!P41)-3,0),"")))</f>
        <v/>
      </c>
      <c r="D45" s="65"/>
      <c r="E45" s="60" t="str">
        <f ca="1">IF(AND(B45="",OFFSET(B45,-1,0,1,1)&lt;&gt;""),OFFSET(E45,-1,0,1,1),IF(AND(B45="",OFFSET(B45,-1,0,1,1)="",OR(OR(OFFSET(F45,-1,0,1)&lt;0,OFFSET(H45,-1,0,1)&lt;0),OFFSET(P45,-1,0,1,1)&lt;&gt;"")),OFFSET(E45,-2,0,1,1),IFERROR(VLOOKUP(【管】入力シート➁!B45,テーブル1[[#All],[医薬品名]:[単位2]],COLUMN(テーブル1[[#Headers],[単位2]])-3,0),"")))</f>
        <v/>
      </c>
      <c r="F45" s="66"/>
      <c r="G45" s="62" t="str">
        <f t="shared" ca="1" si="12"/>
        <v/>
      </c>
      <c r="H45" s="69"/>
      <c r="I45" s="62" t="str">
        <f t="shared" ca="1" si="7"/>
        <v/>
      </c>
      <c r="J45" s="77"/>
      <c r="K45" s="62" t="str">
        <f t="shared" ca="1" si="8"/>
        <v/>
      </c>
      <c r="L45" s="78"/>
      <c r="M45" s="62" t="str">
        <f t="shared" ca="1" si="9"/>
        <v/>
      </c>
      <c r="N45" s="79"/>
      <c r="O45" s="81"/>
      <c r="P45" s="81"/>
      <c r="Q45" s="89"/>
      <c r="R45" s="90"/>
      <c r="S45" s="88" t="str">
        <f t="shared" ca="1" si="4"/>
        <v/>
      </c>
      <c r="V45" s="16">
        <f t="shared" si="11"/>
        <v>1</v>
      </c>
    </row>
    <row r="46" spans="1:22" ht="40" customHeight="1">
      <c r="A46" s="16">
        <f t="shared" ca="1" si="10"/>
        <v>40</v>
      </c>
      <c r="B46" s="64"/>
      <c r="C46" s="58" t="str">
        <f ca="1">IF(AND(B46="",OFFSET(B46,-1,0,1,1)&lt;&gt;""),OFFSET(C46,-1,0,1,1),IF(AND(B46="",OFFSET(B46,-1,0,1,1)="",OR(OFFSET(N46,-1,0,1)&lt;&gt;"",OFFSET(P46,-1,0,1,1)&lt;&gt;"")),OFFSET(C46,-2,0,1,1),IFERROR(VLOOKUP(【管】入力シート➁!B46,テーブル1[[#All],[医薬品名]:[単位2]],COLUMN(【管】入力シート➁!P42)-3,0),"")))</f>
        <v/>
      </c>
      <c r="D46" s="65"/>
      <c r="E46" s="60" t="str">
        <f ca="1">IF(AND(B46="",OFFSET(B46,-1,0,1,1)&lt;&gt;""),OFFSET(E46,-1,0,1,1),IF(AND(B46="",OFFSET(B46,-1,0,1,1)="",OR(OR(OFFSET(F46,-1,0,1)&lt;0,OFFSET(H46,-1,0,1)&lt;0),OFFSET(P46,-1,0,1,1)&lt;&gt;"")),OFFSET(E46,-2,0,1,1),IFERROR(VLOOKUP(【管】入力シート➁!B46,テーブル1[[#All],[医薬品名]:[単位2]],COLUMN(テーブル1[[#Headers],[単位2]])-3,0),"")))</f>
        <v/>
      </c>
      <c r="F46" s="66"/>
      <c r="G46" s="62" t="str">
        <f t="shared" ca="1" si="12"/>
        <v/>
      </c>
      <c r="H46" s="69"/>
      <c r="I46" s="62" t="str">
        <f t="shared" ca="1" si="7"/>
        <v/>
      </c>
      <c r="J46" s="77"/>
      <c r="K46" s="62" t="str">
        <f t="shared" ca="1" si="8"/>
        <v/>
      </c>
      <c r="L46" s="78"/>
      <c r="M46" s="62" t="str">
        <f t="shared" ca="1" si="9"/>
        <v/>
      </c>
      <c r="N46" s="79"/>
      <c r="O46" s="81"/>
      <c r="P46" s="81"/>
      <c r="Q46" s="89"/>
      <c r="R46" s="90"/>
      <c r="S46" s="88" t="str">
        <f t="shared" ca="1" si="4"/>
        <v/>
      </c>
      <c r="V46" s="16">
        <f t="shared" si="11"/>
        <v>1</v>
      </c>
    </row>
    <row r="47" spans="1:22" ht="40" customHeight="1">
      <c r="A47" s="16">
        <f t="shared" ca="1" si="10"/>
        <v>41</v>
      </c>
      <c r="B47" s="64"/>
      <c r="C47" s="58" t="str">
        <f ca="1">IF(AND(B47="",OFFSET(B47,-1,0,1,1)&lt;&gt;""),OFFSET(C47,-1,0,1,1),IF(AND(B47="",OFFSET(B47,-1,0,1,1)="",OR(OFFSET(N47,-1,0,1)&lt;&gt;"",OFFSET(P47,-1,0,1,1)&lt;&gt;"")),OFFSET(C47,-2,0,1,1),IFERROR(VLOOKUP(【管】入力シート➁!B47,テーブル1[[#All],[医薬品名]:[単位2]],COLUMN(【管】入力シート➁!P43)-3,0),"")))</f>
        <v/>
      </c>
      <c r="D47" s="65"/>
      <c r="E47" s="60" t="str">
        <f ca="1">IF(AND(B47="",OFFSET(B47,-1,0,1,1)&lt;&gt;""),OFFSET(E47,-1,0,1,1),IF(AND(B47="",OFFSET(B47,-1,0,1,1)="",OR(OR(OFFSET(F47,-1,0,1)&lt;0,OFFSET(H47,-1,0,1)&lt;0),OFFSET(P47,-1,0,1,1)&lt;&gt;"")),OFFSET(E47,-2,0,1,1),IFERROR(VLOOKUP(【管】入力シート➁!B47,テーブル1[[#All],[医薬品名]:[単位2]],COLUMN(テーブル1[[#Headers],[単位2]])-3,0),"")))</f>
        <v/>
      </c>
      <c r="F47" s="66"/>
      <c r="G47" s="62" t="str">
        <f t="shared" ca="1" si="12"/>
        <v/>
      </c>
      <c r="H47" s="69"/>
      <c r="I47" s="62" t="str">
        <f t="shared" ca="1" si="7"/>
        <v/>
      </c>
      <c r="J47" s="77"/>
      <c r="K47" s="62" t="str">
        <f t="shared" ca="1" si="8"/>
        <v/>
      </c>
      <c r="L47" s="78"/>
      <c r="M47" s="62" t="str">
        <f t="shared" ca="1" si="9"/>
        <v/>
      </c>
      <c r="N47" s="79"/>
      <c r="O47" s="81"/>
      <c r="P47" s="81"/>
      <c r="Q47" s="89"/>
      <c r="R47" s="90"/>
      <c r="S47" s="88" t="str">
        <f t="shared" ca="1" si="4"/>
        <v/>
      </c>
      <c r="V47" s="16">
        <f t="shared" si="11"/>
        <v>1</v>
      </c>
    </row>
    <row r="48" spans="1:22" ht="40" customHeight="1">
      <c r="A48" s="16">
        <f t="shared" ca="1" si="10"/>
        <v>42</v>
      </c>
      <c r="B48" s="64"/>
      <c r="C48" s="58" t="str">
        <f ca="1">IF(AND(B48="",OFFSET(B48,-1,0,1,1)&lt;&gt;""),OFFSET(C48,-1,0,1,1),IF(AND(B48="",OFFSET(B48,-1,0,1,1)="",OR(OFFSET(N48,-1,0,1)&lt;&gt;"",OFFSET(P48,-1,0,1,1)&lt;&gt;"")),OFFSET(C48,-2,0,1,1),IFERROR(VLOOKUP(【管】入力シート➁!B48,テーブル1[[#All],[医薬品名]:[単位2]],COLUMN(【管】入力シート➁!P44)-3,0),"")))</f>
        <v/>
      </c>
      <c r="D48" s="65"/>
      <c r="E48" s="60" t="str">
        <f ca="1">IF(AND(B48="",OFFSET(B48,-1,0,1,1)&lt;&gt;""),OFFSET(E48,-1,0,1,1),IF(AND(B48="",OFFSET(B48,-1,0,1,1)="",OR(OR(OFFSET(F48,-1,0,1)&lt;0,OFFSET(H48,-1,0,1)&lt;0),OFFSET(P48,-1,0,1,1)&lt;&gt;"")),OFFSET(E48,-2,0,1,1),IFERROR(VLOOKUP(【管】入力シート➁!B48,テーブル1[[#All],[医薬品名]:[単位2]],COLUMN(テーブル1[[#Headers],[単位2]])-3,0),"")))</f>
        <v/>
      </c>
      <c r="F48" s="66"/>
      <c r="G48" s="62" t="str">
        <f t="shared" ca="1" si="12"/>
        <v/>
      </c>
      <c r="H48" s="69"/>
      <c r="I48" s="62" t="str">
        <f t="shared" ca="1" si="7"/>
        <v/>
      </c>
      <c r="J48" s="77"/>
      <c r="K48" s="62" t="str">
        <f t="shared" ca="1" si="8"/>
        <v/>
      </c>
      <c r="L48" s="78"/>
      <c r="M48" s="62" t="str">
        <f t="shared" ca="1" si="9"/>
        <v/>
      </c>
      <c r="N48" s="79"/>
      <c r="O48" s="81"/>
      <c r="P48" s="81"/>
      <c r="Q48" s="89"/>
      <c r="R48" s="90"/>
      <c r="S48" s="88" t="str">
        <f t="shared" ca="1" si="4"/>
        <v/>
      </c>
      <c r="V48" s="16">
        <f t="shared" si="11"/>
        <v>1</v>
      </c>
    </row>
    <row r="49" spans="1:22" ht="40" customHeight="1">
      <c r="A49" s="16">
        <f t="shared" ca="1" si="10"/>
        <v>43</v>
      </c>
      <c r="B49" s="64"/>
      <c r="C49" s="58" t="str">
        <f ca="1">IF(AND(B49="",OFFSET(B49,-1,0,1,1)&lt;&gt;""),OFFSET(C49,-1,0,1,1),IF(AND(B49="",OFFSET(B49,-1,0,1,1)="",OR(OFFSET(N49,-1,0,1)&lt;&gt;"",OFFSET(P49,-1,0,1,1)&lt;&gt;"")),OFFSET(C49,-2,0,1,1),IFERROR(VLOOKUP(【管】入力シート➁!B49,テーブル1[[#All],[医薬品名]:[単位2]],COLUMN(【管】入力シート➁!P45)-3,0),"")))</f>
        <v/>
      </c>
      <c r="D49" s="65"/>
      <c r="E49" s="60" t="str">
        <f ca="1">IF(AND(B49="",OFFSET(B49,-1,0,1,1)&lt;&gt;""),OFFSET(E49,-1,0,1,1),IF(AND(B49="",OFFSET(B49,-1,0,1,1)="",OR(OR(OFFSET(F49,-1,0,1)&lt;0,OFFSET(H49,-1,0,1)&lt;0),OFFSET(P49,-1,0,1,1)&lt;&gt;"")),OFFSET(E49,-2,0,1,1),IFERROR(VLOOKUP(【管】入力シート➁!B49,テーブル1[[#All],[医薬品名]:[単位2]],COLUMN(テーブル1[[#Headers],[単位2]])-3,0),"")))</f>
        <v/>
      </c>
      <c r="F49" s="66"/>
      <c r="G49" s="62" t="str">
        <f t="shared" ca="1" si="12"/>
        <v/>
      </c>
      <c r="H49" s="69"/>
      <c r="I49" s="62" t="str">
        <f t="shared" ca="1" si="7"/>
        <v/>
      </c>
      <c r="J49" s="77"/>
      <c r="K49" s="62" t="str">
        <f t="shared" ca="1" si="8"/>
        <v/>
      </c>
      <c r="L49" s="78"/>
      <c r="M49" s="62" t="str">
        <f t="shared" ca="1" si="9"/>
        <v/>
      </c>
      <c r="N49" s="79"/>
      <c r="O49" s="81"/>
      <c r="P49" s="81"/>
      <c r="Q49" s="89"/>
      <c r="R49" s="90"/>
      <c r="S49" s="88" t="str">
        <f t="shared" ca="1" si="4"/>
        <v/>
      </c>
      <c r="V49" s="16">
        <f t="shared" si="11"/>
        <v>1</v>
      </c>
    </row>
    <row r="50" spans="1:22" ht="40" customHeight="1">
      <c r="A50" s="16">
        <f t="shared" ca="1" si="10"/>
        <v>44</v>
      </c>
      <c r="B50" s="64"/>
      <c r="C50" s="58" t="str">
        <f ca="1">IF(AND(B50="",OFFSET(B50,-1,0,1,1)&lt;&gt;""),OFFSET(C50,-1,0,1,1),IF(AND(B50="",OFFSET(B50,-1,0,1,1)="",OR(OFFSET(N50,-1,0,1)&lt;&gt;"",OFFSET(P50,-1,0,1,1)&lt;&gt;"")),OFFSET(C50,-2,0,1,1),IFERROR(VLOOKUP(【管】入力シート➁!B50,テーブル1[[#All],[医薬品名]:[単位2]],COLUMN(【管】入力シート➁!P46)-3,0),"")))</f>
        <v/>
      </c>
      <c r="D50" s="65"/>
      <c r="E50" s="60" t="str">
        <f ca="1">IF(AND(B50="",OFFSET(B50,-1,0,1,1)&lt;&gt;""),OFFSET(E50,-1,0,1,1),IF(AND(B50="",OFFSET(B50,-1,0,1,1)="",OR(OR(OFFSET(F50,-1,0,1)&lt;0,OFFSET(H50,-1,0,1)&lt;0),OFFSET(P50,-1,0,1,1)&lt;&gt;"")),OFFSET(E50,-2,0,1,1),IFERROR(VLOOKUP(【管】入力シート➁!B50,テーブル1[[#All],[医薬品名]:[単位2]],COLUMN(テーブル1[[#Headers],[単位2]])-3,0),"")))</f>
        <v/>
      </c>
      <c r="F50" s="66"/>
      <c r="G50" s="62" t="str">
        <f t="shared" ca="1" si="12"/>
        <v/>
      </c>
      <c r="H50" s="69"/>
      <c r="I50" s="62" t="str">
        <f t="shared" ca="1" si="7"/>
        <v/>
      </c>
      <c r="J50" s="77"/>
      <c r="K50" s="62" t="str">
        <f t="shared" ca="1" si="8"/>
        <v/>
      </c>
      <c r="L50" s="78"/>
      <c r="M50" s="62" t="str">
        <f t="shared" ca="1" si="9"/>
        <v/>
      </c>
      <c r="N50" s="79"/>
      <c r="O50" s="81"/>
      <c r="P50" s="81"/>
      <c r="Q50" s="89"/>
      <c r="R50" s="90"/>
      <c r="S50" s="88" t="str">
        <f t="shared" ca="1" si="4"/>
        <v/>
      </c>
      <c r="V50" s="16">
        <f t="shared" si="11"/>
        <v>1</v>
      </c>
    </row>
    <row r="51" spans="1:22" ht="40" customHeight="1">
      <c r="A51" s="16">
        <f t="shared" ca="1" si="10"/>
        <v>45</v>
      </c>
      <c r="B51" s="64"/>
      <c r="C51" s="58" t="str">
        <f ca="1">IF(AND(B51="",OFFSET(B51,-1,0,1,1)&lt;&gt;""),OFFSET(C51,-1,0,1,1),IF(AND(B51="",OFFSET(B51,-1,0,1,1)="",OR(OFFSET(N51,-1,0,1)&lt;&gt;"",OFFSET(P51,-1,0,1,1)&lt;&gt;"")),OFFSET(C51,-2,0,1,1),IFERROR(VLOOKUP(【管】入力シート➁!B51,テーブル1[[#All],[医薬品名]:[単位2]],COLUMN(【管】入力シート➁!P47)-3,0),"")))</f>
        <v/>
      </c>
      <c r="D51" s="65"/>
      <c r="E51" s="60" t="str">
        <f ca="1">IF(AND(B51="",OFFSET(B51,-1,0,1,1)&lt;&gt;""),OFFSET(E51,-1,0,1,1),IF(AND(B51="",OFFSET(B51,-1,0,1,1)="",OR(OR(OFFSET(F51,-1,0,1)&lt;0,OFFSET(H51,-1,0,1)&lt;0),OFFSET(P51,-1,0,1,1)&lt;&gt;"")),OFFSET(E51,-2,0,1,1),IFERROR(VLOOKUP(【管】入力シート➁!B51,テーブル1[[#All],[医薬品名]:[単位2]],COLUMN(テーブル1[[#Headers],[単位2]])-3,0),"")))</f>
        <v/>
      </c>
      <c r="F51" s="66"/>
      <c r="G51" s="62" t="str">
        <f t="shared" ca="1" si="12"/>
        <v/>
      </c>
      <c r="H51" s="69"/>
      <c r="I51" s="62" t="str">
        <f t="shared" ref="I51:I104" ca="1" si="13">G51</f>
        <v/>
      </c>
      <c r="J51" s="77"/>
      <c r="K51" s="62" t="str">
        <f t="shared" ref="K51:K104" ca="1" si="14">G51</f>
        <v/>
      </c>
      <c r="L51" s="78"/>
      <c r="M51" s="62" t="str">
        <f t="shared" ref="M51:M104" ca="1" si="15">G51</f>
        <v/>
      </c>
      <c r="N51" s="79"/>
      <c r="O51" s="81"/>
      <c r="P51" s="81"/>
      <c r="Q51" s="89"/>
      <c r="R51" s="90"/>
      <c r="S51" s="88" t="str">
        <f t="shared" ca="1" si="4"/>
        <v/>
      </c>
      <c r="V51" s="16">
        <f t="shared" si="11"/>
        <v>1</v>
      </c>
    </row>
    <row r="52" spans="1:22" ht="40" customHeight="1">
      <c r="A52" s="16">
        <f t="shared" ca="1" si="10"/>
        <v>46</v>
      </c>
      <c r="B52" s="64"/>
      <c r="C52" s="58" t="str">
        <f ca="1">IF(AND(B52="",OFFSET(B52,-1,0,1,1)&lt;&gt;""),OFFSET(C52,-1,0,1,1),IF(AND(B52="",OFFSET(B52,-1,0,1,1)="",OR(OFFSET(N52,-1,0,1)&lt;&gt;"",OFFSET(P52,-1,0,1,1)&lt;&gt;"")),OFFSET(C52,-2,0,1,1),IFERROR(VLOOKUP(【管】入力シート➁!B52,テーブル1[[#All],[医薬品名]:[単位2]],COLUMN(【管】入力シート➁!P48)-3,0),"")))</f>
        <v/>
      </c>
      <c r="D52" s="65"/>
      <c r="E52" s="60" t="str">
        <f ca="1">IF(AND(B52="",OFFSET(B52,-1,0,1,1)&lt;&gt;""),OFFSET(E52,-1,0,1,1),IF(AND(B52="",OFFSET(B52,-1,0,1,1)="",OR(OR(OFFSET(F52,-1,0,1)&lt;0,OFFSET(H52,-1,0,1)&lt;0),OFFSET(P52,-1,0,1,1)&lt;&gt;"")),OFFSET(E52,-2,0,1,1),IFERROR(VLOOKUP(【管】入力シート➁!B52,テーブル1[[#All],[医薬品名]:[単位2]],COLUMN(テーブル1[[#Headers],[単位2]])-3,0),"")))</f>
        <v/>
      </c>
      <c r="F52" s="66"/>
      <c r="G52" s="62" t="str">
        <f t="shared" ca="1" si="12"/>
        <v/>
      </c>
      <c r="H52" s="69"/>
      <c r="I52" s="62" t="str">
        <f t="shared" ca="1" si="13"/>
        <v/>
      </c>
      <c r="J52" s="77"/>
      <c r="K52" s="62" t="str">
        <f t="shared" ca="1" si="14"/>
        <v/>
      </c>
      <c r="L52" s="78"/>
      <c r="M52" s="62" t="str">
        <f t="shared" ca="1" si="15"/>
        <v/>
      </c>
      <c r="N52" s="79"/>
      <c r="O52" s="81"/>
      <c r="P52" s="81"/>
      <c r="Q52" s="89"/>
      <c r="R52" s="90"/>
      <c r="S52" s="88" t="str">
        <f t="shared" ca="1" si="4"/>
        <v/>
      </c>
      <c r="V52" s="16">
        <f t="shared" si="11"/>
        <v>1</v>
      </c>
    </row>
    <row r="53" spans="1:22" ht="40" customHeight="1">
      <c r="A53" s="16">
        <f t="shared" ca="1" si="10"/>
        <v>47</v>
      </c>
      <c r="B53" s="64"/>
      <c r="C53" s="58" t="str">
        <f ca="1">IF(AND(B53="",OFFSET(B53,-1,0,1,1)&lt;&gt;""),OFFSET(C53,-1,0,1,1),IF(AND(B53="",OFFSET(B53,-1,0,1,1)="",OR(OFFSET(N53,-1,0,1)&lt;&gt;"",OFFSET(P53,-1,0,1,1)&lt;&gt;"")),OFFSET(C53,-2,0,1,1),IFERROR(VLOOKUP(【管】入力シート➁!B53,テーブル1[[#All],[医薬品名]:[単位2]],COLUMN(【管】入力シート➁!P49)-3,0),"")))</f>
        <v/>
      </c>
      <c r="D53" s="65"/>
      <c r="E53" s="60" t="str">
        <f ca="1">IF(AND(B53="",OFFSET(B53,-1,0,1,1)&lt;&gt;""),OFFSET(E53,-1,0,1,1),IF(AND(B53="",OFFSET(B53,-1,0,1,1)="",OR(OR(OFFSET(F53,-1,0,1)&lt;0,OFFSET(H53,-1,0,1)&lt;0),OFFSET(P53,-1,0,1,1)&lt;&gt;"")),OFFSET(E53,-2,0,1,1),IFERROR(VLOOKUP(【管】入力シート➁!B53,テーブル1[[#All],[医薬品名]:[単位2]],COLUMN(テーブル1[[#Headers],[単位2]])-3,0),"")))</f>
        <v/>
      </c>
      <c r="F53" s="66"/>
      <c r="G53" s="62" t="str">
        <f t="shared" ca="1" si="12"/>
        <v/>
      </c>
      <c r="H53" s="69"/>
      <c r="I53" s="62" t="str">
        <f t="shared" ca="1" si="13"/>
        <v/>
      </c>
      <c r="J53" s="77"/>
      <c r="K53" s="62" t="str">
        <f t="shared" ca="1" si="14"/>
        <v/>
      </c>
      <c r="L53" s="78"/>
      <c r="M53" s="62" t="str">
        <f t="shared" ca="1" si="15"/>
        <v/>
      </c>
      <c r="N53" s="79"/>
      <c r="O53" s="81"/>
      <c r="P53" s="81"/>
      <c r="Q53" s="89"/>
      <c r="R53" s="90"/>
      <c r="S53" s="88" t="str">
        <f t="shared" ca="1" si="4"/>
        <v/>
      </c>
      <c r="V53" s="16">
        <f t="shared" si="11"/>
        <v>1</v>
      </c>
    </row>
    <row r="54" spans="1:22" ht="40" customHeight="1">
      <c r="A54" s="16">
        <f t="shared" ca="1" si="10"/>
        <v>48</v>
      </c>
      <c r="B54" s="64"/>
      <c r="C54" s="58" t="str">
        <f ca="1">IF(AND(B54="",OFFSET(B54,-1,0,1,1)&lt;&gt;""),OFFSET(C54,-1,0,1,1),IF(AND(B54="",OFFSET(B54,-1,0,1,1)="",OR(OFFSET(N54,-1,0,1)&lt;&gt;"",OFFSET(P54,-1,0,1,1)&lt;&gt;"")),OFFSET(C54,-2,0,1,1),IFERROR(VLOOKUP(【管】入力シート➁!B54,テーブル1[[#All],[医薬品名]:[単位2]],COLUMN(【管】入力シート➁!P50)-3,0),"")))</f>
        <v/>
      </c>
      <c r="D54" s="65"/>
      <c r="E54" s="60" t="str">
        <f ca="1">IF(AND(B54="",OFFSET(B54,-1,0,1,1)&lt;&gt;""),OFFSET(E54,-1,0,1,1),IF(AND(B54="",OFFSET(B54,-1,0,1,1)="",OR(OR(OFFSET(F54,-1,0,1)&lt;0,OFFSET(H54,-1,0,1)&lt;0),OFFSET(P54,-1,0,1,1)&lt;&gt;"")),OFFSET(E54,-2,0,1,1),IFERROR(VLOOKUP(【管】入力シート➁!B54,テーブル1[[#All],[医薬品名]:[単位2]],COLUMN(テーブル1[[#Headers],[単位2]])-3,0),"")))</f>
        <v/>
      </c>
      <c r="F54" s="66"/>
      <c r="G54" s="62" t="str">
        <f t="shared" ca="1" si="12"/>
        <v/>
      </c>
      <c r="H54" s="69"/>
      <c r="I54" s="62" t="str">
        <f t="shared" ca="1" si="13"/>
        <v/>
      </c>
      <c r="J54" s="77"/>
      <c r="K54" s="62" t="str">
        <f t="shared" ca="1" si="14"/>
        <v/>
      </c>
      <c r="L54" s="78"/>
      <c r="M54" s="62" t="str">
        <f t="shared" ca="1" si="15"/>
        <v/>
      </c>
      <c r="N54" s="79"/>
      <c r="O54" s="81"/>
      <c r="P54" s="81"/>
      <c r="Q54" s="89"/>
      <c r="R54" s="90"/>
      <c r="S54" s="88" t="str">
        <f t="shared" ca="1" si="4"/>
        <v/>
      </c>
      <c r="V54" s="16">
        <f t="shared" si="11"/>
        <v>1</v>
      </c>
    </row>
    <row r="55" spans="1:22" ht="40" customHeight="1">
      <c r="A55" s="16">
        <f t="shared" ca="1" si="10"/>
        <v>49</v>
      </c>
      <c r="B55" s="64"/>
      <c r="C55" s="58" t="str">
        <f ca="1">IF(AND(B55="",OFFSET(B55,-1,0,1,1)&lt;&gt;""),OFFSET(C55,-1,0,1,1),IF(AND(B55="",OFFSET(B55,-1,0,1,1)="",OR(OFFSET(N55,-1,0,1)&lt;&gt;"",OFFSET(P55,-1,0,1,1)&lt;&gt;"")),OFFSET(C55,-2,0,1,1),IFERROR(VLOOKUP(【管】入力シート➁!B55,テーブル1[[#All],[医薬品名]:[単位2]],COLUMN(【管】入力シート➁!P51)-3,0),"")))</f>
        <v/>
      </c>
      <c r="D55" s="65"/>
      <c r="E55" s="60" t="str">
        <f ca="1">IF(AND(B55="",OFFSET(B55,-1,0,1,1)&lt;&gt;""),OFFSET(E55,-1,0,1,1),IF(AND(B55="",OFFSET(B55,-1,0,1,1)="",OR(OR(OFFSET(F55,-1,0,1)&lt;0,OFFSET(H55,-1,0,1)&lt;0),OFFSET(P55,-1,0,1,1)&lt;&gt;"")),OFFSET(E55,-2,0,1,1),IFERROR(VLOOKUP(【管】入力シート➁!B55,テーブル1[[#All],[医薬品名]:[単位2]],COLUMN(テーブル1[[#Headers],[単位2]])-3,0),"")))</f>
        <v/>
      </c>
      <c r="F55" s="66"/>
      <c r="G55" s="62" t="str">
        <f t="shared" ca="1" si="12"/>
        <v/>
      </c>
      <c r="H55" s="69"/>
      <c r="I55" s="62" t="str">
        <f t="shared" ca="1" si="13"/>
        <v/>
      </c>
      <c r="J55" s="77"/>
      <c r="K55" s="62" t="str">
        <f t="shared" ca="1" si="14"/>
        <v/>
      </c>
      <c r="L55" s="78"/>
      <c r="M55" s="62" t="str">
        <f t="shared" ca="1" si="15"/>
        <v/>
      </c>
      <c r="N55" s="79"/>
      <c r="O55" s="81"/>
      <c r="P55" s="81"/>
      <c r="Q55" s="89"/>
      <c r="R55" s="90"/>
      <c r="S55" s="88" t="str">
        <f t="shared" ca="1" si="4"/>
        <v/>
      </c>
      <c r="V55" s="16">
        <f t="shared" si="11"/>
        <v>1</v>
      </c>
    </row>
    <row r="56" spans="1:22" ht="40" customHeight="1">
      <c r="A56" s="16">
        <f t="shared" ca="1" si="10"/>
        <v>50</v>
      </c>
      <c r="B56" s="64"/>
      <c r="C56" s="58" t="str">
        <f ca="1">IF(AND(B56="",OFFSET(B56,-1,0,1,1)&lt;&gt;""),OFFSET(C56,-1,0,1,1),IF(AND(B56="",OFFSET(B56,-1,0,1,1)="",OR(OFFSET(N56,-1,0,1)&lt;&gt;"",OFFSET(P56,-1,0,1,1)&lt;&gt;"")),OFFSET(C56,-2,0,1,1),IFERROR(VLOOKUP(【管】入力シート➁!B56,テーブル1[[#All],[医薬品名]:[単位2]],COLUMN(【管】入力シート➁!P52)-3,0),"")))</f>
        <v/>
      </c>
      <c r="D56" s="65"/>
      <c r="E56" s="60" t="str">
        <f ca="1">IF(AND(B56="",OFFSET(B56,-1,0,1,1)&lt;&gt;""),OFFSET(E56,-1,0,1,1),IF(AND(B56="",OFFSET(B56,-1,0,1,1)="",OR(OR(OFFSET(F56,-1,0,1)&lt;0,OFFSET(H56,-1,0,1)&lt;0),OFFSET(P56,-1,0,1,1)&lt;&gt;"")),OFFSET(E56,-2,0,1,1),IFERROR(VLOOKUP(【管】入力シート➁!B56,テーブル1[[#All],[医薬品名]:[単位2]],COLUMN(テーブル1[[#Headers],[単位2]])-3,0),"")))</f>
        <v/>
      </c>
      <c r="F56" s="66"/>
      <c r="G56" s="62" t="str">
        <f t="shared" ca="1" si="12"/>
        <v/>
      </c>
      <c r="H56" s="69"/>
      <c r="I56" s="62" t="str">
        <f t="shared" ca="1" si="13"/>
        <v/>
      </c>
      <c r="J56" s="77"/>
      <c r="K56" s="62" t="str">
        <f t="shared" ca="1" si="14"/>
        <v/>
      </c>
      <c r="L56" s="78"/>
      <c r="M56" s="62" t="str">
        <f t="shared" ca="1" si="15"/>
        <v/>
      </c>
      <c r="N56" s="79"/>
      <c r="O56" s="81"/>
      <c r="P56" s="81"/>
      <c r="Q56" s="89"/>
      <c r="R56" s="90"/>
      <c r="S56" s="88" t="str">
        <f t="shared" ca="1" si="4"/>
        <v/>
      </c>
      <c r="V56" s="16">
        <f t="shared" si="11"/>
        <v>1</v>
      </c>
    </row>
    <row r="57" spans="1:22" ht="40" customHeight="1">
      <c r="A57" s="16">
        <f t="shared" ca="1" si="10"/>
        <v>51</v>
      </c>
      <c r="B57" s="64"/>
      <c r="C57" s="58" t="str">
        <f ca="1">IF(AND(B57="",OFFSET(B57,-1,0,1,1)&lt;&gt;""),OFFSET(C57,-1,0,1,1),IF(AND(B57="",OFFSET(B57,-1,0,1,1)="",OR(OFFSET(N57,-1,0,1)&lt;&gt;"",OFFSET(P57,-1,0,1,1)&lt;&gt;"")),OFFSET(C57,-2,0,1,1),IFERROR(VLOOKUP(【管】入力シート➁!B57,テーブル1[[#All],[医薬品名]:[単位2]],COLUMN(【管】入力シート➁!P53)-3,0),"")))</f>
        <v/>
      </c>
      <c r="D57" s="65"/>
      <c r="E57" s="60" t="str">
        <f ca="1">IF(AND(B57="",OFFSET(B57,-1,0,1,1)&lt;&gt;""),OFFSET(E57,-1,0,1,1),IF(AND(B57="",OFFSET(B57,-1,0,1,1)="",OR(OR(OFFSET(F57,-1,0,1)&lt;0,OFFSET(H57,-1,0,1)&lt;0),OFFSET(P57,-1,0,1,1)&lt;&gt;"")),OFFSET(E57,-2,0,1,1),IFERROR(VLOOKUP(【管】入力シート➁!B57,テーブル1[[#All],[医薬品名]:[単位2]],COLUMN(テーブル1[[#Headers],[単位2]])-3,0),"")))</f>
        <v/>
      </c>
      <c r="F57" s="66"/>
      <c r="G57" s="62" t="str">
        <f t="shared" ca="1" si="12"/>
        <v/>
      </c>
      <c r="H57" s="69"/>
      <c r="I57" s="62" t="str">
        <f t="shared" ca="1" si="13"/>
        <v/>
      </c>
      <c r="J57" s="77"/>
      <c r="K57" s="62" t="str">
        <f t="shared" ca="1" si="14"/>
        <v/>
      </c>
      <c r="L57" s="78"/>
      <c r="M57" s="62" t="str">
        <f t="shared" ca="1" si="15"/>
        <v/>
      </c>
      <c r="N57" s="79"/>
      <c r="O57" s="81"/>
      <c r="P57" s="81"/>
      <c r="Q57" s="89"/>
      <c r="R57" s="90"/>
      <c r="S57" s="88" t="str">
        <f t="shared" ca="1" si="4"/>
        <v/>
      </c>
      <c r="V57" s="16">
        <f t="shared" si="11"/>
        <v>1</v>
      </c>
    </row>
    <row r="58" spans="1:22" ht="40" customHeight="1">
      <c r="A58" s="16">
        <f t="shared" ca="1" si="10"/>
        <v>52</v>
      </c>
      <c r="B58" s="64"/>
      <c r="C58" s="58" t="str">
        <f ca="1">IF(AND(B58="",OFFSET(B58,-1,0,1,1)&lt;&gt;""),OFFSET(C58,-1,0,1,1),IF(AND(B58="",OFFSET(B58,-1,0,1,1)="",OR(OFFSET(N58,-1,0,1)&lt;&gt;"",OFFSET(P58,-1,0,1,1)&lt;&gt;"")),OFFSET(C58,-2,0,1,1),IFERROR(VLOOKUP(【管】入力シート➁!B58,テーブル1[[#All],[医薬品名]:[単位2]],COLUMN(【管】入力シート➁!P54)-3,0),"")))</f>
        <v/>
      </c>
      <c r="D58" s="65"/>
      <c r="E58" s="60" t="str">
        <f ca="1">IF(AND(B58="",OFFSET(B58,-1,0,1,1)&lt;&gt;""),OFFSET(E58,-1,0,1,1),IF(AND(B58="",OFFSET(B58,-1,0,1,1)="",OR(OR(OFFSET(F58,-1,0,1)&lt;0,OFFSET(H58,-1,0,1)&lt;0),OFFSET(P58,-1,0,1,1)&lt;&gt;"")),OFFSET(E58,-2,0,1,1),IFERROR(VLOOKUP(【管】入力シート➁!B58,テーブル1[[#All],[医薬品名]:[単位2]],COLUMN(テーブル1[[#Headers],[単位2]])-3,0),"")))</f>
        <v/>
      </c>
      <c r="F58" s="66"/>
      <c r="G58" s="62" t="str">
        <f t="shared" ca="1" si="12"/>
        <v/>
      </c>
      <c r="H58" s="69"/>
      <c r="I58" s="62" t="str">
        <f t="shared" ca="1" si="13"/>
        <v/>
      </c>
      <c r="J58" s="77"/>
      <c r="K58" s="62" t="str">
        <f t="shared" ca="1" si="14"/>
        <v/>
      </c>
      <c r="L58" s="78"/>
      <c r="M58" s="62" t="str">
        <f t="shared" ca="1" si="15"/>
        <v/>
      </c>
      <c r="N58" s="79"/>
      <c r="O58" s="81"/>
      <c r="P58" s="81"/>
      <c r="Q58" s="89"/>
      <c r="R58" s="90"/>
      <c r="S58" s="88" t="str">
        <f t="shared" ca="1" si="4"/>
        <v/>
      </c>
      <c r="V58" s="16">
        <f t="shared" si="11"/>
        <v>1</v>
      </c>
    </row>
    <row r="59" spans="1:22" ht="40" customHeight="1">
      <c r="A59" s="16">
        <f t="shared" ref="A59:A96" ca="1" si="16">OFFSET(A59,-1,0,1,1)+1</f>
        <v>53</v>
      </c>
      <c r="B59" s="64"/>
      <c r="C59" s="58" t="str">
        <f ca="1">IF(AND(B59="",OFFSET(B59,-1,0,1,1)&lt;&gt;""),OFFSET(C59,-1,0,1,1),IF(AND(B59="",OFFSET(B59,-1,0,1,1)="",OR(OFFSET(N59,-1,0,1)&lt;&gt;"",OFFSET(P59,-1,0,1,1)&lt;&gt;"")),OFFSET(C59,-2,0,1,1),IFERROR(VLOOKUP(【管】入力シート➁!B59,テーブル1[[#All],[医薬品名]:[単位2]],COLUMN(【管】入力シート➁!P55)-3,0),"")))</f>
        <v/>
      </c>
      <c r="D59" s="65"/>
      <c r="E59" s="60" t="str">
        <f ca="1">IF(AND(B59="",OFFSET(B59,-1,0,1,1)&lt;&gt;""),OFFSET(E59,-1,0,1,1),IF(AND(B59="",OFFSET(B59,-1,0,1,1)="",OR(OR(OFFSET(F59,-1,0,1)&lt;0,OFFSET(H59,-1,0,1)&lt;0),OFFSET(P59,-1,0,1,1)&lt;&gt;"")),OFFSET(E59,-2,0,1,1),IFERROR(VLOOKUP(【管】入力シート➁!B59,テーブル1[[#All],[医薬品名]:[単位2]],COLUMN(テーブル1[[#Headers],[単位2]])-3,0),"")))</f>
        <v/>
      </c>
      <c r="F59" s="66"/>
      <c r="G59" s="62" t="str">
        <f t="shared" ca="1" si="12"/>
        <v/>
      </c>
      <c r="H59" s="69"/>
      <c r="I59" s="62" t="str">
        <f t="shared" ca="1" si="13"/>
        <v/>
      </c>
      <c r="J59" s="77"/>
      <c r="K59" s="62" t="str">
        <f t="shared" ca="1" si="14"/>
        <v/>
      </c>
      <c r="L59" s="78"/>
      <c r="M59" s="62" t="str">
        <f t="shared" ca="1" si="15"/>
        <v/>
      </c>
      <c r="N59" s="79"/>
      <c r="O59" s="81"/>
      <c r="P59" s="81"/>
      <c r="Q59" s="89"/>
      <c r="R59" s="90"/>
      <c r="S59" s="88" t="str">
        <f t="shared" ca="1" si="4"/>
        <v/>
      </c>
      <c r="V59" s="16">
        <f t="shared" si="11"/>
        <v>1</v>
      </c>
    </row>
    <row r="60" spans="1:22" ht="40" customHeight="1">
      <c r="A60" s="16">
        <f t="shared" ca="1" si="16"/>
        <v>54</v>
      </c>
      <c r="B60" s="64"/>
      <c r="C60" s="58" t="str">
        <f ca="1">IF(AND(B60="",OFFSET(B60,-1,0,1,1)&lt;&gt;""),OFFSET(C60,-1,0,1,1),IF(AND(B60="",OFFSET(B60,-1,0,1,1)="",OR(OFFSET(N60,-1,0,1)&lt;&gt;"",OFFSET(P60,-1,0,1,1)&lt;&gt;"")),OFFSET(C60,-2,0,1,1),IFERROR(VLOOKUP(【管】入力シート➁!B60,テーブル1[[#All],[医薬品名]:[単位2]],COLUMN(【管】入力シート➁!P56)-3,0),"")))</f>
        <v/>
      </c>
      <c r="D60" s="65"/>
      <c r="E60" s="60" t="str">
        <f ca="1">IF(AND(B60="",OFFSET(B60,-1,0,1,1)&lt;&gt;""),OFFSET(E60,-1,0,1,1),IF(AND(B60="",OFFSET(B60,-1,0,1,1)="",OR(OR(OFFSET(F60,-1,0,1)&lt;0,OFFSET(H60,-1,0,1)&lt;0),OFFSET(P60,-1,0,1,1)&lt;&gt;"")),OFFSET(E60,-2,0,1,1),IFERROR(VLOOKUP(【管】入力シート➁!B60,テーブル1[[#All],[医薬品名]:[単位2]],COLUMN(テーブル1[[#Headers],[単位2]])-3,0),"")))</f>
        <v/>
      </c>
      <c r="F60" s="66"/>
      <c r="G60" s="62" t="str">
        <f t="shared" ca="1" si="12"/>
        <v/>
      </c>
      <c r="H60" s="69"/>
      <c r="I60" s="62" t="str">
        <f t="shared" ca="1" si="13"/>
        <v/>
      </c>
      <c r="J60" s="77"/>
      <c r="K60" s="62" t="str">
        <f t="shared" ca="1" si="14"/>
        <v/>
      </c>
      <c r="L60" s="78"/>
      <c r="M60" s="62" t="str">
        <f t="shared" ca="1" si="15"/>
        <v/>
      </c>
      <c r="N60" s="79"/>
      <c r="O60" s="81"/>
      <c r="P60" s="81"/>
      <c r="Q60" s="89"/>
      <c r="R60" s="90"/>
      <c r="S60" s="88" t="str">
        <f t="shared" ca="1" si="4"/>
        <v/>
      </c>
      <c r="V60" s="16">
        <f t="shared" si="11"/>
        <v>1</v>
      </c>
    </row>
    <row r="61" spans="1:22" ht="40" customHeight="1">
      <c r="A61" s="16">
        <f t="shared" ca="1" si="16"/>
        <v>55</v>
      </c>
      <c r="B61" s="64"/>
      <c r="C61" s="58" t="str">
        <f ca="1">IF(AND(B61="",OFFSET(B61,-1,0,1,1)&lt;&gt;""),OFFSET(C61,-1,0,1,1),IF(AND(B61="",OFFSET(B61,-1,0,1,1)="",OR(OFFSET(N61,-1,0,1)&lt;&gt;"",OFFSET(P61,-1,0,1,1)&lt;&gt;"")),OFFSET(C61,-2,0,1,1),IFERROR(VLOOKUP(【管】入力シート➁!B61,テーブル1[[#All],[医薬品名]:[単位2]],COLUMN(【管】入力シート➁!P57)-3,0),"")))</f>
        <v/>
      </c>
      <c r="D61" s="65"/>
      <c r="E61" s="60" t="str">
        <f ca="1">IF(AND(B61="",OFFSET(B61,-1,0,1,1)&lt;&gt;""),OFFSET(E61,-1,0,1,1),IF(AND(B61="",OFFSET(B61,-1,0,1,1)="",OR(OR(OFFSET(F61,-1,0,1)&lt;0,OFFSET(H61,-1,0,1)&lt;0),OFFSET(P61,-1,0,1,1)&lt;&gt;"")),OFFSET(E61,-2,0,1,1),IFERROR(VLOOKUP(【管】入力シート➁!B61,テーブル1[[#All],[医薬品名]:[単位2]],COLUMN(テーブル1[[#Headers],[単位2]])-3,0),"")))</f>
        <v/>
      </c>
      <c r="F61" s="66"/>
      <c r="G61" s="62" t="str">
        <f t="shared" ca="1" si="12"/>
        <v/>
      </c>
      <c r="H61" s="69"/>
      <c r="I61" s="62" t="str">
        <f t="shared" ca="1" si="13"/>
        <v/>
      </c>
      <c r="J61" s="77"/>
      <c r="K61" s="62" t="str">
        <f t="shared" ca="1" si="14"/>
        <v/>
      </c>
      <c r="L61" s="78"/>
      <c r="M61" s="62" t="str">
        <f t="shared" ca="1" si="15"/>
        <v/>
      </c>
      <c r="N61" s="79"/>
      <c r="O61" s="81"/>
      <c r="P61" s="81"/>
      <c r="Q61" s="89"/>
      <c r="R61" s="90"/>
      <c r="S61" s="88" t="str">
        <f t="shared" ca="1" si="4"/>
        <v/>
      </c>
      <c r="V61" s="16">
        <f t="shared" si="11"/>
        <v>1</v>
      </c>
    </row>
    <row r="62" spans="1:22" ht="40" customHeight="1">
      <c r="A62" s="16">
        <f t="shared" ca="1" si="16"/>
        <v>56</v>
      </c>
      <c r="B62" s="64"/>
      <c r="C62" s="58" t="str">
        <f ca="1">IF(AND(B62="",OFFSET(B62,-1,0,1,1)&lt;&gt;""),OFFSET(C62,-1,0,1,1),IF(AND(B62="",OFFSET(B62,-1,0,1,1)="",OR(OFFSET(N62,-1,0,1)&lt;&gt;"",OFFSET(P62,-1,0,1,1)&lt;&gt;"")),OFFSET(C62,-2,0,1,1),IFERROR(VLOOKUP(【管】入力シート➁!B62,テーブル1[[#All],[医薬品名]:[単位2]],COLUMN(【管】入力シート➁!P58)-3,0),"")))</f>
        <v/>
      </c>
      <c r="D62" s="65"/>
      <c r="E62" s="60" t="str">
        <f ca="1">IF(AND(B62="",OFFSET(B62,-1,0,1,1)&lt;&gt;""),OFFSET(E62,-1,0,1,1),IF(AND(B62="",OFFSET(B62,-1,0,1,1)="",OR(OR(OFFSET(F62,-1,0,1)&lt;0,OFFSET(H62,-1,0,1)&lt;0),OFFSET(P62,-1,0,1,1)&lt;&gt;"")),OFFSET(E62,-2,0,1,1),IFERROR(VLOOKUP(【管】入力シート➁!B62,テーブル1[[#All],[医薬品名]:[単位2]],COLUMN(テーブル1[[#Headers],[単位2]])-3,0),"")))</f>
        <v/>
      </c>
      <c r="F62" s="66"/>
      <c r="G62" s="62" t="str">
        <f t="shared" ca="1" si="12"/>
        <v/>
      </c>
      <c r="H62" s="69"/>
      <c r="I62" s="62" t="str">
        <f t="shared" ca="1" si="13"/>
        <v/>
      </c>
      <c r="J62" s="77"/>
      <c r="K62" s="62" t="str">
        <f t="shared" ca="1" si="14"/>
        <v/>
      </c>
      <c r="L62" s="78"/>
      <c r="M62" s="62" t="str">
        <f t="shared" ca="1" si="15"/>
        <v/>
      </c>
      <c r="N62" s="79"/>
      <c r="O62" s="81"/>
      <c r="P62" s="81"/>
      <c r="Q62" s="89"/>
      <c r="R62" s="90"/>
      <c r="S62" s="88" t="str">
        <f t="shared" ca="1" si="4"/>
        <v/>
      </c>
      <c r="V62" s="16">
        <f t="shared" si="11"/>
        <v>1</v>
      </c>
    </row>
    <row r="63" spans="1:22" ht="40" customHeight="1">
      <c r="A63" s="16">
        <f t="shared" ca="1" si="16"/>
        <v>57</v>
      </c>
      <c r="B63" s="64"/>
      <c r="C63" s="58" t="str">
        <f ca="1">IF(AND(B63="",OFFSET(B63,-1,0,1,1)&lt;&gt;""),OFFSET(C63,-1,0,1,1),IF(AND(B63="",OFFSET(B63,-1,0,1,1)="",OR(OFFSET(N63,-1,0,1)&lt;&gt;"",OFFSET(P63,-1,0,1,1)&lt;&gt;"")),OFFSET(C63,-2,0,1,1),IFERROR(VLOOKUP(【管】入力シート➁!B63,テーブル1[[#All],[医薬品名]:[単位2]],COLUMN(【管】入力シート➁!P59)-3,0),"")))</f>
        <v/>
      </c>
      <c r="D63" s="65"/>
      <c r="E63" s="60" t="str">
        <f ca="1">IF(AND(B63="",OFFSET(B63,-1,0,1,1)&lt;&gt;""),OFFSET(E63,-1,0,1,1),IF(AND(B63="",OFFSET(B63,-1,0,1,1)="",OR(OR(OFFSET(F63,-1,0,1)&lt;0,OFFSET(H63,-1,0,1)&lt;0),OFFSET(P63,-1,0,1,1)&lt;&gt;"")),OFFSET(E63,-2,0,1,1),IFERROR(VLOOKUP(【管】入力シート➁!B63,テーブル1[[#All],[医薬品名]:[単位2]],COLUMN(テーブル1[[#Headers],[単位2]])-3,0),"")))</f>
        <v/>
      </c>
      <c r="F63" s="66"/>
      <c r="G63" s="62" t="str">
        <f t="shared" ca="1" si="12"/>
        <v/>
      </c>
      <c r="H63" s="69"/>
      <c r="I63" s="62" t="str">
        <f t="shared" ca="1" si="13"/>
        <v/>
      </c>
      <c r="J63" s="77"/>
      <c r="K63" s="62" t="str">
        <f t="shared" ca="1" si="14"/>
        <v/>
      </c>
      <c r="L63" s="78"/>
      <c r="M63" s="62" t="str">
        <f t="shared" ca="1" si="15"/>
        <v/>
      </c>
      <c r="N63" s="79"/>
      <c r="O63" s="81"/>
      <c r="P63" s="81"/>
      <c r="Q63" s="89"/>
      <c r="R63" s="90"/>
      <c r="S63" s="88" t="str">
        <f t="shared" ca="1" si="4"/>
        <v/>
      </c>
      <c r="V63" s="16">
        <f t="shared" si="11"/>
        <v>1</v>
      </c>
    </row>
    <row r="64" spans="1:22" ht="40" customHeight="1">
      <c r="A64" s="16">
        <f t="shared" ca="1" si="16"/>
        <v>58</v>
      </c>
      <c r="B64" s="64"/>
      <c r="C64" s="58" t="str">
        <f ca="1">IF(AND(B64="",OFFSET(B64,-1,0,1,1)&lt;&gt;""),OFFSET(C64,-1,0,1,1),IF(AND(B64="",OFFSET(B64,-1,0,1,1)="",OR(OFFSET(N64,-1,0,1)&lt;&gt;"",OFFSET(P64,-1,0,1,1)&lt;&gt;"")),OFFSET(C64,-2,0,1,1),IFERROR(VLOOKUP(【管】入力シート➁!B64,テーブル1[[#All],[医薬品名]:[単位2]],COLUMN(【管】入力シート➁!P60)-3,0),"")))</f>
        <v/>
      </c>
      <c r="D64" s="65"/>
      <c r="E64" s="60" t="str">
        <f ca="1">IF(AND(B64="",OFFSET(B64,-1,0,1,1)&lt;&gt;""),OFFSET(E64,-1,0,1,1),IF(AND(B64="",OFFSET(B64,-1,0,1,1)="",OR(OR(OFFSET(F64,-1,0,1)&lt;0,OFFSET(H64,-1,0,1)&lt;0),OFFSET(P64,-1,0,1,1)&lt;&gt;"")),OFFSET(E64,-2,0,1,1),IFERROR(VLOOKUP(【管】入力シート➁!B64,テーブル1[[#All],[医薬品名]:[単位2]],COLUMN(テーブル1[[#Headers],[単位2]])-3,0),"")))</f>
        <v/>
      </c>
      <c r="F64" s="66"/>
      <c r="G64" s="62" t="str">
        <f t="shared" ca="1" si="12"/>
        <v/>
      </c>
      <c r="H64" s="69"/>
      <c r="I64" s="62" t="str">
        <f t="shared" ca="1" si="13"/>
        <v/>
      </c>
      <c r="J64" s="77"/>
      <c r="K64" s="62" t="str">
        <f t="shared" ca="1" si="14"/>
        <v/>
      </c>
      <c r="L64" s="78"/>
      <c r="M64" s="62" t="str">
        <f t="shared" ca="1" si="15"/>
        <v/>
      </c>
      <c r="N64" s="79"/>
      <c r="O64" s="81"/>
      <c r="P64" s="81"/>
      <c r="Q64" s="89"/>
      <c r="R64" s="90"/>
      <c r="S64" s="88" t="str">
        <f t="shared" ca="1" si="4"/>
        <v/>
      </c>
      <c r="V64" s="16">
        <f t="shared" si="11"/>
        <v>1</v>
      </c>
    </row>
    <row r="65" spans="1:22" ht="40" customHeight="1">
      <c r="A65" s="16">
        <f t="shared" ca="1" si="16"/>
        <v>59</v>
      </c>
      <c r="B65" s="64"/>
      <c r="C65" s="58" t="str">
        <f ca="1">IF(AND(B65="",OFFSET(B65,-1,0,1,1)&lt;&gt;""),OFFSET(C65,-1,0,1,1),IF(AND(B65="",OFFSET(B65,-1,0,1,1)="",OR(OFFSET(N65,-1,0,1)&lt;&gt;"",OFFSET(P65,-1,0,1,1)&lt;&gt;"")),OFFSET(C65,-2,0,1,1),IFERROR(VLOOKUP(【管】入力シート➁!B65,テーブル1[[#All],[医薬品名]:[単位2]],COLUMN(【管】入力シート➁!P61)-3,0),"")))</f>
        <v/>
      </c>
      <c r="D65" s="65"/>
      <c r="E65" s="60" t="str">
        <f ca="1">IF(AND(B65="",OFFSET(B65,-1,0,1,1)&lt;&gt;""),OFFSET(E65,-1,0,1,1),IF(AND(B65="",OFFSET(B65,-1,0,1,1)="",OR(OR(OFFSET(F65,-1,0,1)&lt;0,OFFSET(H65,-1,0,1)&lt;0),OFFSET(P65,-1,0,1,1)&lt;&gt;"")),OFFSET(E65,-2,0,1,1),IFERROR(VLOOKUP(【管】入力シート➁!B65,テーブル1[[#All],[医薬品名]:[単位2]],COLUMN(テーブル1[[#Headers],[単位2]])-3,0),"")))</f>
        <v/>
      </c>
      <c r="F65" s="66"/>
      <c r="G65" s="62" t="str">
        <f t="shared" ca="1" si="12"/>
        <v/>
      </c>
      <c r="H65" s="69"/>
      <c r="I65" s="62" t="str">
        <f t="shared" ca="1" si="13"/>
        <v/>
      </c>
      <c r="J65" s="77"/>
      <c r="K65" s="62" t="str">
        <f t="shared" ca="1" si="14"/>
        <v/>
      </c>
      <c r="L65" s="78"/>
      <c r="M65" s="62" t="str">
        <f t="shared" ca="1" si="15"/>
        <v/>
      </c>
      <c r="N65" s="79"/>
      <c r="O65" s="81"/>
      <c r="P65" s="81"/>
      <c r="Q65" s="89"/>
      <c r="R65" s="90"/>
      <c r="S65" s="88" t="str">
        <f t="shared" ca="1" si="4"/>
        <v/>
      </c>
      <c r="V65" s="16">
        <f t="shared" si="11"/>
        <v>1</v>
      </c>
    </row>
    <row r="66" spans="1:22" ht="40" customHeight="1">
      <c r="A66" s="16">
        <f t="shared" ca="1" si="16"/>
        <v>60</v>
      </c>
      <c r="B66" s="64"/>
      <c r="C66" s="58" t="str">
        <f ca="1">IF(AND(B66="",OFFSET(B66,-1,0,1,1)&lt;&gt;""),OFFSET(C66,-1,0,1,1),IF(AND(B66="",OFFSET(B66,-1,0,1,1)="",OR(OFFSET(N66,-1,0,1)&lt;&gt;"",OFFSET(P66,-1,0,1,1)&lt;&gt;"")),OFFSET(C66,-2,0,1,1),IFERROR(VLOOKUP(【管】入力シート➁!B66,テーブル1[[#All],[医薬品名]:[単位2]],COLUMN(【管】入力シート➁!P62)-3,0),"")))</f>
        <v/>
      </c>
      <c r="D66" s="65"/>
      <c r="E66" s="60" t="str">
        <f ca="1">IF(AND(B66="",OFFSET(B66,-1,0,1,1)&lt;&gt;""),OFFSET(E66,-1,0,1,1),IF(AND(B66="",OFFSET(B66,-1,0,1,1)="",OR(OR(OFFSET(F66,-1,0,1)&lt;0,OFFSET(H66,-1,0,1)&lt;0),OFFSET(P66,-1,0,1,1)&lt;&gt;"")),OFFSET(E66,-2,0,1,1),IFERROR(VLOOKUP(【管】入力シート➁!B66,テーブル1[[#All],[医薬品名]:[単位2]],COLUMN(テーブル1[[#Headers],[単位2]])-3,0),"")))</f>
        <v/>
      </c>
      <c r="F66" s="66"/>
      <c r="G66" s="62" t="str">
        <f t="shared" ca="1" si="12"/>
        <v/>
      </c>
      <c r="H66" s="69"/>
      <c r="I66" s="62" t="str">
        <f t="shared" ca="1" si="13"/>
        <v/>
      </c>
      <c r="J66" s="77"/>
      <c r="K66" s="62" t="str">
        <f t="shared" ca="1" si="14"/>
        <v/>
      </c>
      <c r="L66" s="78"/>
      <c r="M66" s="62" t="str">
        <f t="shared" ca="1" si="15"/>
        <v/>
      </c>
      <c r="N66" s="79"/>
      <c r="O66" s="81"/>
      <c r="P66" s="81"/>
      <c r="Q66" s="89"/>
      <c r="R66" s="90"/>
      <c r="S66" s="88" t="str">
        <f t="shared" ca="1" si="4"/>
        <v/>
      </c>
      <c r="V66" s="16">
        <f t="shared" si="11"/>
        <v>1</v>
      </c>
    </row>
    <row r="67" spans="1:22" ht="40" customHeight="1">
      <c r="A67" s="16">
        <f t="shared" ca="1" si="16"/>
        <v>61</v>
      </c>
      <c r="B67" s="64"/>
      <c r="C67" s="58" t="str">
        <f ca="1">IF(AND(B67="",OFFSET(B67,-1,0,1,1)&lt;&gt;""),OFFSET(C67,-1,0,1,1),IF(AND(B67="",OFFSET(B67,-1,0,1,1)="",OR(OFFSET(N67,-1,0,1)&lt;&gt;"",OFFSET(P67,-1,0,1,1)&lt;&gt;"")),OFFSET(C67,-2,0,1,1),IFERROR(VLOOKUP(【管】入力シート➁!B67,テーブル1[[#All],[医薬品名]:[単位2]],COLUMN(【管】入力シート➁!P63)-3,0),"")))</f>
        <v/>
      </c>
      <c r="D67" s="65"/>
      <c r="E67" s="60" t="str">
        <f ca="1">IF(AND(B67="",OFFSET(B67,-1,0,1,1)&lt;&gt;""),OFFSET(E67,-1,0,1,1),IF(AND(B67="",OFFSET(B67,-1,0,1,1)="",OR(OR(OFFSET(F67,-1,0,1)&lt;0,OFFSET(H67,-1,0,1)&lt;0),OFFSET(P67,-1,0,1,1)&lt;&gt;"")),OFFSET(E67,-2,0,1,1),IFERROR(VLOOKUP(【管】入力シート➁!B67,テーブル1[[#All],[医薬品名]:[単位2]],COLUMN(テーブル1[[#Headers],[単位2]])-3,0),"")))</f>
        <v/>
      </c>
      <c r="F67" s="66"/>
      <c r="G67" s="62" t="str">
        <f t="shared" ca="1" si="12"/>
        <v/>
      </c>
      <c r="H67" s="69"/>
      <c r="I67" s="62" t="str">
        <f t="shared" ca="1" si="13"/>
        <v/>
      </c>
      <c r="J67" s="77"/>
      <c r="K67" s="62" t="str">
        <f t="shared" ca="1" si="14"/>
        <v/>
      </c>
      <c r="L67" s="78"/>
      <c r="M67" s="62" t="str">
        <f t="shared" ca="1" si="15"/>
        <v/>
      </c>
      <c r="N67" s="79"/>
      <c r="O67" s="81"/>
      <c r="P67" s="81"/>
      <c r="Q67" s="89"/>
      <c r="R67" s="90"/>
      <c r="S67" s="88" t="str">
        <f t="shared" ca="1" si="4"/>
        <v/>
      </c>
      <c r="V67" s="16">
        <f t="shared" si="11"/>
        <v>1</v>
      </c>
    </row>
    <row r="68" spans="1:22" ht="40" customHeight="1">
      <c r="A68" s="16">
        <f t="shared" ca="1" si="16"/>
        <v>62</v>
      </c>
      <c r="B68" s="64"/>
      <c r="C68" s="58" t="str">
        <f ca="1">IF(AND(B68="",OFFSET(B68,-1,0,1,1)&lt;&gt;""),OFFSET(C68,-1,0,1,1),IF(AND(B68="",OFFSET(B68,-1,0,1,1)="",OR(OFFSET(N68,-1,0,1)&lt;&gt;"",OFFSET(P68,-1,0,1,1)&lt;&gt;"")),OFFSET(C68,-2,0,1,1),IFERROR(VLOOKUP(【管】入力シート➁!B68,テーブル1[[#All],[医薬品名]:[単位2]],COLUMN(【管】入力シート➁!P64)-3,0),"")))</f>
        <v/>
      </c>
      <c r="D68" s="65"/>
      <c r="E68" s="60" t="str">
        <f ca="1">IF(AND(B68="",OFFSET(B68,-1,0,1,1)&lt;&gt;""),OFFSET(E68,-1,0,1,1),IF(AND(B68="",OFFSET(B68,-1,0,1,1)="",OR(OR(OFFSET(F68,-1,0,1)&lt;0,OFFSET(H68,-1,0,1)&lt;0),OFFSET(P68,-1,0,1,1)&lt;&gt;"")),OFFSET(E68,-2,0,1,1),IFERROR(VLOOKUP(【管】入力シート➁!B68,テーブル1[[#All],[医薬品名]:[単位2]],COLUMN(テーブル1[[#Headers],[単位2]])-3,0),"")))</f>
        <v/>
      </c>
      <c r="F68" s="66"/>
      <c r="G68" s="62" t="str">
        <f t="shared" ca="1" si="12"/>
        <v/>
      </c>
      <c r="H68" s="69"/>
      <c r="I68" s="62" t="str">
        <f t="shared" ca="1" si="13"/>
        <v/>
      </c>
      <c r="J68" s="77"/>
      <c r="K68" s="62" t="str">
        <f t="shared" ca="1" si="14"/>
        <v/>
      </c>
      <c r="L68" s="78"/>
      <c r="M68" s="62" t="str">
        <f t="shared" ca="1" si="15"/>
        <v/>
      </c>
      <c r="N68" s="79"/>
      <c r="O68" s="81"/>
      <c r="P68" s="81"/>
      <c r="Q68" s="89"/>
      <c r="R68" s="90"/>
      <c r="S68" s="88" t="str">
        <f t="shared" ca="1" si="4"/>
        <v/>
      </c>
      <c r="V68" s="16">
        <f t="shared" si="11"/>
        <v>1</v>
      </c>
    </row>
    <row r="69" spans="1:22" ht="40" customHeight="1">
      <c r="A69" s="16">
        <f t="shared" ca="1" si="16"/>
        <v>63</v>
      </c>
      <c r="B69" s="64"/>
      <c r="C69" s="58" t="str">
        <f ca="1">IF(AND(B69="",OFFSET(B69,-1,0,1,1)&lt;&gt;""),OFFSET(C69,-1,0,1,1),IF(AND(B69="",OFFSET(B69,-1,0,1,1)="",OR(OFFSET(N69,-1,0,1)&lt;&gt;"",OFFSET(P69,-1,0,1,1)&lt;&gt;"")),OFFSET(C69,-2,0,1,1),IFERROR(VLOOKUP(【管】入力シート➁!B69,テーブル1[[#All],[医薬品名]:[単位2]],COLUMN(【管】入力シート➁!P65)-3,0),"")))</f>
        <v/>
      </c>
      <c r="D69" s="65"/>
      <c r="E69" s="60" t="str">
        <f ca="1">IF(AND(B69="",OFFSET(B69,-1,0,1,1)&lt;&gt;""),OFFSET(E69,-1,0,1,1),IF(AND(B69="",OFFSET(B69,-1,0,1,1)="",OR(OR(OFFSET(F69,-1,0,1)&lt;0,OFFSET(H69,-1,0,1)&lt;0),OFFSET(P69,-1,0,1,1)&lt;&gt;"")),OFFSET(E69,-2,0,1,1),IFERROR(VLOOKUP(【管】入力シート➁!B69,テーブル1[[#All],[医薬品名]:[単位2]],COLUMN(テーブル1[[#Headers],[単位2]])-3,0),"")))</f>
        <v/>
      </c>
      <c r="F69" s="66"/>
      <c r="G69" s="62" t="str">
        <f t="shared" ca="1" si="12"/>
        <v/>
      </c>
      <c r="H69" s="69"/>
      <c r="I69" s="62" t="str">
        <f t="shared" ca="1" si="13"/>
        <v/>
      </c>
      <c r="J69" s="77"/>
      <c r="K69" s="62" t="str">
        <f t="shared" ca="1" si="14"/>
        <v/>
      </c>
      <c r="L69" s="78"/>
      <c r="M69" s="62" t="str">
        <f t="shared" ca="1" si="15"/>
        <v/>
      </c>
      <c r="N69" s="79"/>
      <c r="O69" s="81"/>
      <c r="P69" s="81"/>
      <c r="Q69" s="89"/>
      <c r="R69" s="90"/>
      <c r="S69" s="88" t="str">
        <f t="shared" ca="1" si="4"/>
        <v/>
      </c>
      <c r="V69" s="16">
        <f t="shared" si="11"/>
        <v>1</v>
      </c>
    </row>
    <row r="70" spans="1:22" ht="40" customHeight="1">
      <c r="A70" s="16">
        <f t="shared" ca="1" si="16"/>
        <v>64</v>
      </c>
      <c r="B70" s="64"/>
      <c r="C70" s="58" t="str">
        <f ca="1">IF(AND(B70="",OFFSET(B70,-1,0,1,1)&lt;&gt;""),OFFSET(C70,-1,0,1,1),IF(AND(B70="",OFFSET(B70,-1,0,1,1)="",OR(OFFSET(N70,-1,0,1)&lt;&gt;"",OFFSET(P70,-1,0,1,1)&lt;&gt;"")),OFFSET(C70,-2,0,1,1),IFERROR(VLOOKUP(【管】入力シート➁!B70,テーブル1[[#All],[医薬品名]:[単位2]],COLUMN(【管】入力シート➁!P66)-3,0),"")))</f>
        <v/>
      </c>
      <c r="D70" s="65"/>
      <c r="E70" s="60" t="str">
        <f ca="1">IF(AND(B70="",OFFSET(B70,-1,0,1,1)&lt;&gt;""),OFFSET(E70,-1,0,1,1),IF(AND(B70="",OFFSET(B70,-1,0,1,1)="",OR(OR(OFFSET(F70,-1,0,1)&lt;0,OFFSET(H70,-1,0,1)&lt;0),OFFSET(P70,-1,0,1,1)&lt;&gt;"")),OFFSET(E70,-2,0,1,1),IFERROR(VLOOKUP(【管】入力シート➁!B70,テーブル1[[#All],[医薬品名]:[単位2]],COLUMN(テーブル1[[#Headers],[単位2]])-3,0),"")))</f>
        <v/>
      </c>
      <c r="F70" s="66"/>
      <c r="G70" s="62" t="str">
        <f t="shared" ca="1" si="12"/>
        <v/>
      </c>
      <c r="H70" s="69"/>
      <c r="I70" s="62" t="str">
        <f t="shared" ca="1" si="13"/>
        <v/>
      </c>
      <c r="J70" s="77"/>
      <c r="K70" s="62" t="str">
        <f t="shared" ca="1" si="14"/>
        <v/>
      </c>
      <c r="L70" s="78"/>
      <c r="M70" s="62" t="str">
        <f t="shared" ca="1" si="15"/>
        <v/>
      </c>
      <c r="N70" s="79"/>
      <c r="O70" s="81"/>
      <c r="P70" s="81"/>
      <c r="Q70" s="89"/>
      <c r="R70" s="90"/>
      <c r="S70" s="88" t="str">
        <f t="shared" ca="1" si="4"/>
        <v/>
      </c>
      <c r="V70" s="16">
        <f t="shared" si="11"/>
        <v>1</v>
      </c>
    </row>
    <row r="71" spans="1:22" ht="40" customHeight="1">
      <c r="A71" s="16">
        <f t="shared" ca="1" si="16"/>
        <v>65</v>
      </c>
      <c r="B71" s="64"/>
      <c r="C71" s="58" t="str">
        <f ca="1">IF(AND(B71="",OFFSET(B71,-1,0,1,1)&lt;&gt;""),OFFSET(C71,-1,0,1,1),IF(AND(B71="",OFFSET(B71,-1,0,1,1)="",OR(OFFSET(N71,-1,0,1)&lt;&gt;"",OFFSET(P71,-1,0,1,1)&lt;&gt;"")),OFFSET(C71,-2,0,1,1),IFERROR(VLOOKUP(【管】入力シート➁!B71,テーブル1[[#All],[医薬品名]:[単位2]],COLUMN(【管】入力シート➁!P67)-3,0),"")))</f>
        <v/>
      </c>
      <c r="D71" s="65"/>
      <c r="E71" s="60" t="str">
        <f ca="1">IF(AND(B71="",OFFSET(B71,-1,0,1,1)&lt;&gt;""),OFFSET(E71,-1,0,1,1),IF(AND(B71="",OFFSET(B71,-1,0,1,1)="",OR(OR(OFFSET(F71,-1,0,1)&lt;0,OFFSET(H71,-1,0,1)&lt;0),OFFSET(P71,-1,0,1,1)&lt;&gt;"")),OFFSET(E71,-2,0,1,1),IFERROR(VLOOKUP(【管】入力シート➁!B71,テーブル1[[#All],[医薬品名]:[単位2]],COLUMN(テーブル1[[#Headers],[単位2]])-3,0),"")))</f>
        <v/>
      </c>
      <c r="F71" s="66"/>
      <c r="G71" s="62" t="str">
        <f t="shared" ca="1" si="12"/>
        <v/>
      </c>
      <c r="H71" s="69"/>
      <c r="I71" s="62" t="str">
        <f t="shared" ca="1" si="13"/>
        <v/>
      </c>
      <c r="J71" s="77"/>
      <c r="K71" s="62" t="str">
        <f t="shared" ca="1" si="14"/>
        <v/>
      </c>
      <c r="L71" s="78"/>
      <c r="M71" s="62" t="str">
        <f t="shared" ca="1" si="15"/>
        <v/>
      </c>
      <c r="N71" s="79"/>
      <c r="O71" s="81"/>
      <c r="P71" s="81"/>
      <c r="Q71" s="89"/>
      <c r="R71" s="90"/>
      <c r="S71" s="88" t="str">
        <f t="shared" ca="1" si="4"/>
        <v/>
      </c>
      <c r="V71" s="16">
        <f t="shared" si="11"/>
        <v>1</v>
      </c>
    </row>
    <row r="72" spans="1:22" ht="40" customHeight="1">
      <c r="A72" s="16">
        <f t="shared" ca="1" si="16"/>
        <v>66</v>
      </c>
      <c r="B72" s="64"/>
      <c r="C72" s="58" t="str">
        <f ca="1">IF(AND(B72="",OFFSET(B72,-1,0,1,1)&lt;&gt;""),OFFSET(C72,-1,0,1,1),IF(AND(B72="",OFFSET(B72,-1,0,1,1)="",OR(OFFSET(N72,-1,0,1)&lt;&gt;"",OFFSET(P72,-1,0,1,1)&lt;&gt;"")),OFFSET(C72,-2,0,1,1),IFERROR(VLOOKUP(【管】入力シート➁!B72,テーブル1[[#All],[医薬品名]:[単位2]],COLUMN(【管】入力シート➁!P68)-3,0),"")))</f>
        <v/>
      </c>
      <c r="D72" s="65"/>
      <c r="E72" s="60" t="str">
        <f ca="1">IF(AND(B72="",OFFSET(B72,-1,0,1,1)&lt;&gt;""),OFFSET(E72,-1,0,1,1),IF(AND(B72="",OFFSET(B72,-1,0,1,1)="",OR(OR(OFFSET(F72,-1,0,1)&lt;0,OFFSET(H72,-1,0,1)&lt;0),OFFSET(P72,-1,0,1,1)&lt;&gt;"")),OFFSET(E72,-2,0,1,1),IFERROR(VLOOKUP(【管】入力シート➁!B72,テーブル1[[#All],[医薬品名]:[単位2]],COLUMN(テーブル1[[#Headers],[単位2]])-3,0),"")))</f>
        <v/>
      </c>
      <c r="F72" s="66"/>
      <c r="G72" s="62" t="str">
        <f t="shared" ref="G72:G103" ca="1" si="17">IF(AND(E72="V",C72&lt;&gt;""),"mL",E72)</f>
        <v/>
      </c>
      <c r="H72" s="69"/>
      <c r="I72" s="62" t="str">
        <f t="shared" ca="1" si="13"/>
        <v/>
      </c>
      <c r="J72" s="77"/>
      <c r="K72" s="62" t="str">
        <f t="shared" ca="1" si="14"/>
        <v/>
      </c>
      <c r="L72" s="78"/>
      <c r="M72" s="62" t="str">
        <f t="shared" ca="1" si="15"/>
        <v/>
      </c>
      <c r="N72" s="79"/>
      <c r="O72" s="81"/>
      <c r="P72" s="81"/>
      <c r="Q72" s="89"/>
      <c r="R72" s="90"/>
      <c r="S72" s="88" t="str">
        <f t="shared" ref="S72:S135" ca="1" si="18">IF(AND(D72="",F72="",H72="",J72="",L72="",B72="",N72="",O72="",P72="",Q72="",R72=""),"",IF(OR(AND(OR(N72&lt;&gt;"",O72&lt;&gt;"",P72&lt;&gt;"",Q72&lt;&gt;""),R72=""),AND(F72="",H72="",J72="",L72="")),"×",IF(OR(AND(B72&lt;&gt;"",OFFSET(B72,1,0,1,1)="",OR(OFFSET(D72,1,0,1,1)&lt;&gt;"",OFFSET(D72,2,0,1,1)&lt;&gt;"",COUNTIF(B72,"*自家製剤*")&gt;0),OR(D72&lt;&gt;"",COUNTIF(B72,"*自家製剤*")&gt;0),OR(OFFSET(N72,1,0,1,1)&lt;&gt;"",OFFSET(P72,1,0,1,1)&lt;&gt;"",OFFSET(N72,2,0,1,1)&lt;&gt;"",OFFSET(P72,2,0,1,1)&lt;&gt;""),OFFSET(B72,2,0,1,1)="",F72+H72-J72-O72+ABS(OFFSET(F72,1,0,1,1))+ABS(OFFSET(H72,1,0,1,1))-ABS(OFFSET(J72,1,0,1,1))+ABS(OFFSET(F72,2,0,1,1))+ABS(OFFSET(H72,2,0,1,1))-ABS(OFFSET(J72,2,0,1,1))=L72-Q72+ABS(OFFSET(L72,1,0,1,1))+ABS(OFFSET(L72,2,0,1,1)),IF(OR(OFFSET(F72,1,0,1,1)&lt;0,OFFSET(H72,1,0,1,1)&lt;0,OFFSET(J72,1,0,1,1)&lt;0,OFFSET(L72,1,0,1,1)&lt;0),IF(J72&gt;(ABS(OFFSET(F72,1,0,1,1))+ABS(OFFSET(H72,1,0,1,1)))-ABS(OFFSET(L72,1,0,1,1)),AND(J72-(F72+H72+OFFSET(H72,2,0,1,1)-L72-Q72)&lt;=ABS(OFFSET(N72,1,0,1,1)),ABS(OFFSET(N72,1,0,1,1))&lt;=(ABS(OFFSET(F72,1,0,1,1))+ABS(OFFSET(H72,1,0,1,1)))-ABS(OFFSET(L72,1,0,1,1))),AND(J72-(F72+H72+OFFSET(H72,2,0,1,1)-L72-Q72)&lt;=ABS(OFFSET(N72,1,0,1,1)),ABS(OFFSET(N72,1,0,1,1))&lt;=J72)),IF(OR(OFFSET(F72,2,0,1,1)&lt;0,OFFSET(H72,2,0,1,1)&lt;0,OFFSET(J72,2,0,1,1)&lt;0,OFFSET(L72,2,0,1,1)&lt;0),IF(J72&gt;(ABS(OFFSET(F72,2,0,1,1))+ABS(OFFSET(H72,2,0,1,1)))-ABS(OFFSET(L72,2,0,1,1)),AND(J72-(F72+H72+OFFSET(H72,1,0,1,1)-L72-Q72)&lt;=ABS(OFFSET(N72,2,0,1,1)),ABS(OFFSET(N72,2,0,1,1))&lt;=(ABS(OFFSET(F72,2,0,1,1))+ABS(OFFSET(H72,2,0,1,1)))-ABS(OFFSET(L72,2,0,1,1))),AND(J72-(F72+H72+OFFSET(H72,1,0,1,1)-L72-Q72)&lt;=ABS(OFFSET(N72,2,0,1,1)),ABS(OFFSET(N72,2,0,1,1))&lt;=J72)),TRUE))),AND(B72&lt;&gt;"",OFFSET(B72,1,0,1,1)="",OR(OFFSET(N72,1,0,1,1)&lt;&gt;"",OFFSET(P72,1,0,1,1)&lt;&gt;"",OR(OFFSET(F72,1,0,1,1)&lt;0,OFFSET(H72,1,0,1,1)&lt;0)),OR(OFFSET(B72,2,0,1,1)&lt;&gt;"",OFFSET(S72,2,0,1,1)=""),OR(D72&lt;&gt;"",COUNTIF(B72,"*自家製剤*")&gt;0),F72+H72-J72-O72+ABS(OFFSET(F72,1,0,1,1))+ABS(OFFSET(H72,1,0,1,1))-ABS(OFFSET(J72,1,0,1,1))=L72-Q72+ABS(OFFSET(L72,1,0,1,1)),IF(NOT(OR(OFFSET(F72,1,0,1,1)&lt;0,OFFSET(H72,1,0,1,1)&lt;0,OFFSET(J72,1,0,1,1)&lt;0,OFFSET(L72,1,0,1,1)&lt;0)),TRUE,IF(NOT(OR(OFFSET(F72,1,0,1,1)&lt;0,OFFSET(H72,1,0,1,1)&lt;0,OFFSET(J72,1,0,1,1)&lt;0,OFFSET(L72,1,0,1,1)&lt;0)),TRUE,IF(J72&gt;(ABS(OFFSET(F72,1,0,1,1))+ABS(OFFSET(H72,1,0,1,1)))-ABS(OFFSET(L72,1,0,1,1)),AND(J72-(F72+H72-L72-Q72)&lt;=ABS(OFFSET(N72,1,0,1,1)),ABS(OFFSET(N72,1,0,1,1))&lt;=(ABS(OFFSET(F72,1,0,1,1))+ABS(OFFSET(H72,1,0,1,1)))-ABS(OFFSET(L72,1,0,1,1))),AND(J72-(F72+H72-L72-Q72)&lt;=ABS(OFFSET(N72,1,0,1,1)),ABS(OFFSET(N72,1,0,1,1))&lt;=J72))))),AND(B72&lt;&gt;"",OR(D72&lt;&gt;"",COUNTIF(B72,"*自家製剤*")&gt;0),OR(OFFSET(B72,1,0,1,1)&lt;&gt;"",OFFSET(S72,1,0,1,1)=""),F72+H72-J72-O72=L72-Q72),AND(B72&lt;&gt;"",D72="",ABS(F72)+ABS(H72)-O72-ABS(J72)=ABS(L72),OR(F72&lt;0,H72&lt;0,J72&lt;0,L72&lt;0)),),"○",IF(AND(B72="",OR(F72&lt;&gt;"",H72&lt;&gt;"",J72&lt;&gt;"",L72&lt;&gt;""),R72&lt;&gt;""),"-","×"))))</f>
        <v/>
      </c>
      <c r="V72" s="16">
        <f t="shared" ref="V72:V135" si="19">IF(ABS(F72+H72+J72+L72)=ABS(F72)+ABS(H72)+ABS(J72)+ABS(L72),1,2)</f>
        <v>1</v>
      </c>
    </row>
    <row r="73" spans="1:22" ht="40" customHeight="1">
      <c r="A73" s="16">
        <f t="shared" ca="1" si="16"/>
        <v>67</v>
      </c>
      <c r="B73" s="64"/>
      <c r="C73" s="58" t="str">
        <f ca="1">IF(AND(B73="",OFFSET(B73,-1,0,1,1)&lt;&gt;""),OFFSET(C73,-1,0,1,1),IF(AND(B73="",OFFSET(B73,-1,0,1,1)="",OR(OFFSET(N73,-1,0,1)&lt;&gt;"",OFFSET(P73,-1,0,1,1)&lt;&gt;"")),OFFSET(C73,-2,0,1,1),IFERROR(VLOOKUP(【管】入力シート➁!B73,テーブル1[[#All],[医薬品名]:[単位2]],COLUMN(【管】入力シート➁!P69)-3,0),"")))</f>
        <v/>
      </c>
      <c r="D73" s="65"/>
      <c r="E73" s="60" t="str">
        <f ca="1">IF(AND(B73="",OFFSET(B73,-1,0,1,1)&lt;&gt;""),OFFSET(E73,-1,0,1,1),IF(AND(B73="",OFFSET(B73,-1,0,1,1)="",OR(OR(OFFSET(F73,-1,0,1)&lt;0,OFFSET(H73,-1,0,1)&lt;0),OFFSET(P73,-1,0,1,1)&lt;&gt;"")),OFFSET(E73,-2,0,1,1),IFERROR(VLOOKUP(【管】入力シート➁!B73,テーブル1[[#All],[医薬品名]:[単位2]],COLUMN(テーブル1[[#Headers],[単位2]])-3,0),"")))</f>
        <v/>
      </c>
      <c r="F73" s="66"/>
      <c r="G73" s="62" t="str">
        <f t="shared" ca="1" si="17"/>
        <v/>
      </c>
      <c r="H73" s="69"/>
      <c r="I73" s="62" t="str">
        <f t="shared" ca="1" si="13"/>
        <v/>
      </c>
      <c r="J73" s="77"/>
      <c r="K73" s="62" t="str">
        <f t="shared" ca="1" si="14"/>
        <v/>
      </c>
      <c r="L73" s="78"/>
      <c r="M73" s="62" t="str">
        <f t="shared" ca="1" si="15"/>
        <v/>
      </c>
      <c r="N73" s="79"/>
      <c r="O73" s="81"/>
      <c r="P73" s="81"/>
      <c r="Q73" s="89"/>
      <c r="R73" s="90"/>
      <c r="S73" s="88" t="str">
        <f t="shared" ca="1" si="18"/>
        <v/>
      </c>
      <c r="V73" s="16">
        <f t="shared" si="19"/>
        <v>1</v>
      </c>
    </row>
    <row r="74" spans="1:22" ht="40" customHeight="1">
      <c r="A74" s="16">
        <f t="shared" ca="1" si="16"/>
        <v>68</v>
      </c>
      <c r="B74" s="64"/>
      <c r="C74" s="58" t="str">
        <f ca="1">IF(AND(B74="",OFFSET(B74,-1,0,1,1)&lt;&gt;""),OFFSET(C74,-1,0,1,1),IF(AND(B74="",OFFSET(B74,-1,0,1,1)="",OR(OFFSET(N74,-1,0,1)&lt;&gt;"",OFFSET(P74,-1,0,1,1)&lt;&gt;"")),OFFSET(C74,-2,0,1,1),IFERROR(VLOOKUP(【管】入力シート➁!B74,テーブル1[[#All],[医薬品名]:[単位2]],COLUMN(【管】入力シート➁!P70)-3,0),"")))</f>
        <v/>
      </c>
      <c r="D74" s="65"/>
      <c r="E74" s="60" t="str">
        <f ca="1">IF(AND(B74="",OFFSET(B74,-1,0,1,1)&lt;&gt;""),OFFSET(E74,-1,0,1,1),IF(AND(B74="",OFFSET(B74,-1,0,1,1)="",OR(OR(OFFSET(F74,-1,0,1)&lt;0,OFFSET(H74,-1,0,1)&lt;0),OFFSET(P74,-1,0,1,1)&lt;&gt;"")),OFFSET(E74,-2,0,1,1),IFERROR(VLOOKUP(【管】入力シート➁!B74,テーブル1[[#All],[医薬品名]:[単位2]],COLUMN(テーブル1[[#Headers],[単位2]])-3,0),"")))</f>
        <v/>
      </c>
      <c r="F74" s="66"/>
      <c r="G74" s="62" t="str">
        <f t="shared" ca="1" si="17"/>
        <v/>
      </c>
      <c r="H74" s="69"/>
      <c r="I74" s="62" t="str">
        <f t="shared" ca="1" si="13"/>
        <v/>
      </c>
      <c r="J74" s="77"/>
      <c r="K74" s="62" t="str">
        <f t="shared" ca="1" si="14"/>
        <v/>
      </c>
      <c r="L74" s="78"/>
      <c r="M74" s="62" t="str">
        <f t="shared" ca="1" si="15"/>
        <v/>
      </c>
      <c r="N74" s="79"/>
      <c r="O74" s="81"/>
      <c r="P74" s="81"/>
      <c r="Q74" s="89"/>
      <c r="R74" s="90"/>
      <c r="S74" s="88" t="str">
        <f t="shared" ca="1" si="18"/>
        <v/>
      </c>
      <c r="V74" s="16">
        <f t="shared" si="19"/>
        <v>1</v>
      </c>
    </row>
    <row r="75" spans="1:22" ht="40" customHeight="1">
      <c r="A75" s="16">
        <f t="shared" ca="1" si="16"/>
        <v>69</v>
      </c>
      <c r="B75" s="64"/>
      <c r="C75" s="58" t="str">
        <f ca="1">IF(AND(B75="",OFFSET(B75,-1,0,1,1)&lt;&gt;""),OFFSET(C75,-1,0,1,1),IF(AND(B75="",OFFSET(B75,-1,0,1,1)="",OR(OFFSET(N75,-1,0,1)&lt;&gt;"",OFFSET(P75,-1,0,1,1)&lt;&gt;"")),OFFSET(C75,-2,0,1,1),IFERROR(VLOOKUP(【管】入力シート➁!B75,テーブル1[[#All],[医薬品名]:[単位2]],COLUMN(【管】入力シート➁!P71)-3,0),"")))</f>
        <v/>
      </c>
      <c r="D75" s="65"/>
      <c r="E75" s="60" t="str">
        <f ca="1">IF(AND(B75="",OFFSET(B75,-1,0,1,1)&lt;&gt;""),OFFSET(E75,-1,0,1,1),IF(AND(B75="",OFFSET(B75,-1,0,1,1)="",OR(OR(OFFSET(F75,-1,0,1)&lt;0,OFFSET(H75,-1,0,1)&lt;0),OFFSET(P75,-1,0,1,1)&lt;&gt;"")),OFFSET(E75,-2,0,1,1),IFERROR(VLOOKUP(【管】入力シート➁!B75,テーブル1[[#All],[医薬品名]:[単位2]],COLUMN(テーブル1[[#Headers],[単位2]])-3,0),"")))</f>
        <v/>
      </c>
      <c r="F75" s="66"/>
      <c r="G75" s="62" t="str">
        <f t="shared" ca="1" si="17"/>
        <v/>
      </c>
      <c r="H75" s="69"/>
      <c r="I75" s="62" t="str">
        <f t="shared" ca="1" si="13"/>
        <v/>
      </c>
      <c r="J75" s="77"/>
      <c r="K75" s="62" t="str">
        <f t="shared" ca="1" si="14"/>
        <v/>
      </c>
      <c r="L75" s="78"/>
      <c r="M75" s="62" t="str">
        <f t="shared" ca="1" si="15"/>
        <v/>
      </c>
      <c r="N75" s="79"/>
      <c r="O75" s="81"/>
      <c r="P75" s="81"/>
      <c r="Q75" s="89"/>
      <c r="R75" s="90"/>
      <c r="S75" s="88" t="str">
        <f t="shared" ca="1" si="18"/>
        <v/>
      </c>
      <c r="V75" s="16">
        <f t="shared" si="19"/>
        <v>1</v>
      </c>
    </row>
    <row r="76" spans="1:22" ht="40" customHeight="1">
      <c r="A76" s="16">
        <f t="shared" ca="1" si="16"/>
        <v>70</v>
      </c>
      <c r="B76" s="64"/>
      <c r="C76" s="58" t="str">
        <f ca="1">IF(AND(B76="",OFFSET(B76,-1,0,1,1)&lt;&gt;""),OFFSET(C76,-1,0,1,1),IF(AND(B76="",OFFSET(B76,-1,0,1,1)="",OR(OFFSET(N76,-1,0,1)&lt;&gt;"",OFFSET(P76,-1,0,1,1)&lt;&gt;"")),OFFSET(C76,-2,0,1,1),IFERROR(VLOOKUP(【管】入力シート➁!B76,テーブル1[[#All],[医薬品名]:[単位2]],COLUMN(【管】入力シート➁!P72)-3,0),"")))</f>
        <v/>
      </c>
      <c r="D76" s="65"/>
      <c r="E76" s="60" t="str">
        <f ca="1">IF(AND(B76="",OFFSET(B76,-1,0,1,1)&lt;&gt;""),OFFSET(E76,-1,0,1,1),IF(AND(B76="",OFFSET(B76,-1,0,1,1)="",OR(OR(OFFSET(F76,-1,0,1)&lt;0,OFFSET(H76,-1,0,1)&lt;0),OFFSET(P76,-1,0,1,1)&lt;&gt;"")),OFFSET(E76,-2,0,1,1),IFERROR(VLOOKUP(【管】入力シート➁!B76,テーブル1[[#All],[医薬品名]:[単位2]],COLUMN(テーブル1[[#Headers],[単位2]])-3,0),"")))</f>
        <v/>
      </c>
      <c r="F76" s="66"/>
      <c r="G76" s="62" t="str">
        <f t="shared" ca="1" si="17"/>
        <v/>
      </c>
      <c r="H76" s="69"/>
      <c r="I76" s="62" t="str">
        <f t="shared" ca="1" si="13"/>
        <v/>
      </c>
      <c r="J76" s="77"/>
      <c r="K76" s="62" t="str">
        <f t="shared" ca="1" si="14"/>
        <v/>
      </c>
      <c r="L76" s="78"/>
      <c r="M76" s="62" t="str">
        <f t="shared" ca="1" si="15"/>
        <v/>
      </c>
      <c r="N76" s="79"/>
      <c r="O76" s="81"/>
      <c r="P76" s="81"/>
      <c r="Q76" s="89"/>
      <c r="R76" s="90"/>
      <c r="S76" s="88" t="str">
        <f t="shared" ca="1" si="18"/>
        <v/>
      </c>
      <c r="V76" s="16">
        <f t="shared" si="19"/>
        <v>1</v>
      </c>
    </row>
    <row r="77" spans="1:22" ht="40" customHeight="1">
      <c r="A77" s="16">
        <f t="shared" ca="1" si="16"/>
        <v>71</v>
      </c>
      <c r="B77" s="64"/>
      <c r="C77" s="58" t="str">
        <f ca="1">IF(AND(B77="",OFFSET(B77,-1,0,1,1)&lt;&gt;""),OFFSET(C77,-1,0,1,1),IF(AND(B77="",OFFSET(B77,-1,0,1,1)="",OR(OFFSET(N77,-1,0,1)&lt;&gt;"",OFFSET(P77,-1,0,1,1)&lt;&gt;"")),OFFSET(C77,-2,0,1,1),IFERROR(VLOOKUP(【管】入力シート➁!B77,テーブル1[[#All],[医薬品名]:[単位2]],COLUMN(【管】入力シート➁!P73)-3,0),"")))</f>
        <v/>
      </c>
      <c r="D77" s="65"/>
      <c r="E77" s="60" t="str">
        <f ca="1">IF(AND(B77="",OFFSET(B77,-1,0,1,1)&lt;&gt;""),OFFSET(E77,-1,0,1,1),IF(AND(B77="",OFFSET(B77,-1,0,1,1)="",OR(OR(OFFSET(F77,-1,0,1)&lt;0,OFFSET(H77,-1,0,1)&lt;0),OFFSET(P77,-1,0,1,1)&lt;&gt;"")),OFFSET(E77,-2,0,1,1),IFERROR(VLOOKUP(【管】入力シート➁!B77,テーブル1[[#All],[医薬品名]:[単位2]],COLUMN(テーブル1[[#Headers],[単位2]])-3,0),"")))</f>
        <v/>
      </c>
      <c r="F77" s="66"/>
      <c r="G77" s="62" t="str">
        <f t="shared" ca="1" si="17"/>
        <v/>
      </c>
      <c r="H77" s="69"/>
      <c r="I77" s="62" t="str">
        <f t="shared" ca="1" si="13"/>
        <v/>
      </c>
      <c r="J77" s="77"/>
      <c r="K77" s="62" t="str">
        <f t="shared" ca="1" si="14"/>
        <v/>
      </c>
      <c r="L77" s="78"/>
      <c r="M77" s="62" t="str">
        <f t="shared" ca="1" si="15"/>
        <v/>
      </c>
      <c r="N77" s="79"/>
      <c r="O77" s="81"/>
      <c r="P77" s="81"/>
      <c r="Q77" s="89"/>
      <c r="R77" s="90"/>
      <c r="S77" s="88" t="str">
        <f t="shared" ca="1" si="18"/>
        <v/>
      </c>
      <c r="V77" s="16">
        <f t="shared" si="19"/>
        <v>1</v>
      </c>
    </row>
    <row r="78" spans="1:22" ht="40" customHeight="1">
      <c r="A78" s="16">
        <f t="shared" ca="1" si="16"/>
        <v>72</v>
      </c>
      <c r="B78" s="64"/>
      <c r="C78" s="58" t="str">
        <f ca="1">IF(AND(B78="",OFFSET(B78,-1,0,1,1)&lt;&gt;""),OFFSET(C78,-1,0,1,1),IF(AND(B78="",OFFSET(B78,-1,0,1,1)="",OR(OFFSET(N78,-1,0,1)&lt;&gt;"",OFFSET(P78,-1,0,1,1)&lt;&gt;"")),OFFSET(C78,-2,0,1,1),IFERROR(VLOOKUP(【管】入力シート➁!B78,テーブル1[[#All],[医薬品名]:[単位2]],COLUMN(【管】入力シート➁!P74)-3,0),"")))</f>
        <v/>
      </c>
      <c r="D78" s="65"/>
      <c r="E78" s="60" t="str">
        <f ca="1">IF(AND(B78="",OFFSET(B78,-1,0,1,1)&lt;&gt;""),OFFSET(E78,-1,0,1,1),IF(AND(B78="",OFFSET(B78,-1,0,1,1)="",OR(OR(OFFSET(F78,-1,0,1)&lt;0,OFFSET(H78,-1,0,1)&lt;0),OFFSET(P78,-1,0,1,1)&lt;&gt;"")),OFFSET(E78,-2,0,1,1),IFERROR(VLOOKUP(【管】入力シート➁!B78,テーブル1[[#All],[医薬品名]:[単位2]],COLUMN(テーブル1[[#Headers],[単位2]])-3,0),"")))</f>
        <v/>
      </c>
      <c r="F78" s="66"/>
      <c r="G78" s="62" t="str">
        <f t="shared" ca="1" si="17"/>
        <v/>
      </c>
      <c r="H78" s="69"/>
      <c r="I78" s="62" t="str">
        <f t="shared" ca="1" si="13"/>
        <v/>
      </c>
      <c r="J78" s="77"/>
      <c r="K78" s="62" t="str">
        <f t="shared" ca="1" si="14"/>
        <v/>
      </c>
      <c r="L78" s="78"/>
      <c r="M78" s="62" t="str">
        <f t="shared" ca="1" si="15"/>
        <v/>
      </c>
      <c r="N78" s="79"/>
      <c r="O78" s="81"/>
      <c r="P78" s="81"/>
      <c r="Q78" s="89"/>
      <c r="R78" s="90"/>
      <c r="S78" s="88" t="str">
        <f t="shared" ca="1" si="18"/>
        <v/>
      </c>
      <c r="V78" s="16">
        <f t="shared" si="19"/>
        <v>1</v>
      </c>
    </row>
    <row r="79" spans="1:22" ht="40" customHeight="1">
      <c r="A79" s="16">
        <f t="shared" ca="1" si="16"/>
        <v>73</v>
      </c>
      <c r="B79" s="64"/>
      <c r="C79" s="58" t="str">
        <f ca="1">IF(AND(B79="",OFFSET(B79,-1,0,1,1)&lt;&gt;""),OFFSET(C79,-1,0,1,1),IF(AND(B79="",OFFSET(B79,-1,0,1,1)="",OR(OFFSET(N79,-1,0,1)&lt;&gt;"",OFFSET(P79,-1,0,1,1)&lt;&gt;"")),OFFSET(C79,-2,0,1,1),IFERROR(VLOOKUP(【管】入力シート➁!B79,テーブル1[[#All],[医薬品名]:[単位2]],COLUMN(【管】入力シート➁!P75)-3,0),"")))</f>
        <v/>
      </c>
      <c r="D79" s="65"/>
      <c r="E79" s="60" t="str">
        <f ca="1">IF(AND(B79="",OFFSET(B79,-1,0,1,1)&lt;&gt;""),OFFSET(E79,-1,0,1,1),IF(AND(B79="",OFFSET(B79,-1,0,1,1)="",OR(OR(OFFSET(F79,-1,0,1)&lt;0,OFFSET(H79,-1,0,1)&lt;0),OFFSET(P79,-1,0,1,1)&lt;&gt;"")),OFFSET(E79,-2,0,1,1),IFERROR(VLOOKUP(【管】入力シート➁!B79,テーブル1[[#All],[医薬品名]:[単位2]],COLUMN(テーブル1[[#Headers],[単位2]])-3,0),"")))</f>
        <v/>
      </c>
      <c r="F79" s="66"/>
      <c r="G79" s="62" t="str">
        <f t="shared" ca="1" si="17"/>
        <v/>
      </c>
      <c r="H79" s="69"/>
      <c r="I79" s="62" t="str">
        <f t="shared" ca="1" si="13"/>
        <v/>
      </c>
      <c r="J79" s="77"/>
      <c r="K79" s="62" t="str">
        <f t="shared" ca="1" si="14"/>
        <v/>
      </c>
      <c r="L79" s="78"/>
      <c r="M79" s="62" t="str">
        <f t="shared" ca="1" si="15"/>
        <v/>
      </c>
      <c r="N79" s="79"/>
      <c r="O79" s="81"/>
      <c r="P79" s="81"/>
      <c r="Q79" s="89"/>
      <c r="R79" s="90"/>
      <c r="S79" s="88" t="str">
        <f t="shared" ca="1" si="18"/>
        <v/>
      </c>
      <c r="V79" s="16">
        <f t="shared" si="19"/>
        <v>1</v>
      </c>
    </row>
    <row r="80" spans="1:22" ht="40" customHeight="1">
      <c r="A80" s="16">
        <f t="shared" ca="1" si="16"/>
        <v>74</v>
      </c>
      <c r="B80" s="64"/>
      <c r="C80" s="58" t="str">
        <f ca="1">IF(AND(B80="",OFFSET(B80,-1,0,1,1)&lt;&gt;""),OFFSET(C80,-1,0,1,1),IF(AND(B80="",OFFSET(B80,-1,0,1,1)="",OR(OFFSET(N80,-1,0,1)&lt;&gt;"",OFFSET(P80,-1,0,1,1)&lt;&gt;"")),OFFSET(C80,-2,0,1,1),IFERROR(VLOOKUP(【管】入力シート➁!B80,テーブル1[[#All],[医薬品名]:[単位2]],COLUMN(【管】入力シート➁!P76)-3,0),"")))</f>
        <v/>
      </c>
      <c r="D80" s="65"/>
      <c r="E80" s="60" t="str">
        <f ca="1">IF(AND(B80="",OFFSET(B80,-1,0,1,1)&lt;&gt;""),OFFSET(E80,-1,0,1,1),IF(AND(B80="",OFFSET(B80,-1,0,1,1)="",OR(OR(OFFSET(F80,-1,0,1)&lt;0,OFFSET(H80,-1,0,1)&lt;0),OFFSET(P80,-1,0,1,1)&lt;&gt;"")),OFFSET(E80,-2,0,1,1),IFERROR(VLOOKUP(【管】入力シート➁!B80,テーブル1[[#All],[医薬品名]:[単位2]],COLUMN(テーブル1[[#Headers],[単位2]])-3,0),"")))</f>
        <v/>
      </c>
      <c r="F80" s="66"/>
      <c r="G80" s="62" t="str">
        <f t="shared" ca="1" si="17"/>
        <v/>
      </c>
      <c r="H80" s="69"/>
      <c r="I80" s="62" t="str">
        <f t="shared" ca="1" si="13"/>
        <v/>
      </c>
      <c r="J80" s="77"/>
      <c r="K80" s="62" t="str">
        <f t="shared" ca="1" si="14"/>
        <v/>
      </c>
      <c r="L80" s="78"/>
      <c r="M80" s="62" t="str">
        <f t="shared" ca="1" si="15"/>
        <v/>
      </c>
      <c r="N80" s="79"/>
      <c r="O80" s="81"/>
      <c r="P80" s="81"/>
      <c r="Q80" s="89"/>
      <c r="R80" s="90"/>
      <c r="S80" s="88" t="str">
        <f t="shared" ca="1" si="18"/>
        <v/>
      </c>
      <c r="V80" s="16">
        <f t="shared" si="19"/>
        <v>1</v>
      </c>
    </row>
    <row r="81" spans="1:22" ht="40" customHeight="1">
      <c r="A81" s="16">
        <f t="shared" ca="1" si="16"/>
        <v>75</v>
      </c>
      <c r="B81" s="64"/>
      <c r="C81" s="58" t="str">
        <f ca="1">IF(AND(B81="",OFFSET(B81,-1,0,1,1)&lt;&gt;""),OFFSET(C81,-1,0,1,1),IF(AND(B81="",OFFSET(B81,-1,0,1,1)="",OR(OFFSET(N81,-1,0,1)&lt;&gt;"",OFFSET(P81,-1,0,1,1)&lt;&gt;"")),OFFSET(C81,-2,0,1,1),IFERROR(VLOOKUP(【管】入力シート➁!B81,テーブル1[[#All],[医薬品名]:[単位2]],COLUMN(【管】入力シート➁!P77)-3,0),"")))</f>
        <v/>
      </c>
      <c r="D81" s="65"/>
      <c r="E81" s="60" t="str">
        <f ca="1">IF(AND(B81="",OFFSET(B81,-1,0,1,1)&lt;&gt;""),OFFSET(E81,-1,0,1,1),IF(AND(B81="",OFFSET(B81,-1,0,1,1)="",OR(OR(OFFSET(F81,-1,0,1)&lt;0,OFFSET(H81,-1,0,1)&lt;0),OFFSET(P81,-1,0,1,1)&lt;&gt;"")),OFFSET(E81,-2,0,1,1),IFERROR(VLOOKUP(【管】入力シート➁!B81,テーブル1[[#All],[医薬品名]:[単位2]],COLUMN(テーブル1[[#Headers],[単位2]])-3,0),"")))</f>
        <v/>
      </c>
      <c r="F81" s="66"/>
      <c r="G81" s="62" t="str">
        <f t="shared" ca="1" si="17"/>
        <v/>
      </c>
      <c r="H81" s="69"/>
      <c r="I81" s="62" t="str">
        <f t="shared" ca="1" si="13"/>
        <v/>
      </c>
      <c r="J81" s="77"/>
      <c r="K81" s="62" t="str">
        <f t="shared" ca="1" si="14"/>
        <v/>
      </c>
      <c r="L81" s="78"/>
      <c r="M81" s="62" t="str">
        <f t="shared" ca="1" si="15"/>
        <v/>
      </c>
      <c r="N81" s="79"/>
      <c r="O81" s="81"/>
      <c r="P81" s="81"/>
      <c r="Q81" s="89"/>
      <c r="R81" s="90"/>
      <c r="S81" s="88" t="str">
        <f t="shared" ca="1" si="18"/>
        <v/>
      </c>
      <c r="V81" s="16">
        <f t="shared" si="19"/>
        <v>1</v>
      </c>
    </row>
    <row r="82" spans="1:22" ht="40" customHeight="1">
      <c r="A82" s="16">
        <f t="shared" ca="1" si="16"/>
        <v>76</v>
      </c>
      <c r="B82" s="64"/>
      <c r="C82" s="58" t="str">
        <f ca="1">IF(AND(B82="",OFFSET(B82,-1,0,1,1)&lt;&gt;""),OFFSET(C82,-1,0,1,1),IF(AND(B82="",OFFSET(B82,-1,0,1,1)="",OR(OFFSET(N82,-1,0,1)&lt;&gt;"",OFFSET(P82,-1,0,1,1)&lt;&gt;"")),OFFSET(C82,-2,0,1,1),IFERROR(VLOOKUP(【管】入力シート➁!B82,テーブル1[[#All],[医薬品名]:[単位2]],COLUMN(【管】入力シート➁!P78)-3,0),"")))</f>
        <v/>
      </c>
      <c r="D82" s="65"/>
      <c r="E82" s="60" t="str">
        <f ca="1">IF(AND(B82="",OFFSET(B82,-1,0,1,1)&lt;&gt;""),OFFSET(E82,-1,0,1,1),IF(AND(B82="",OFFSET(B82,-1,0,1,1)="",OR(OR(OFFSET(F82,-1,0,1)&lt;0,OFFSET(H82,-1,0,1)&lt;0),OFFSET(P82,-1,0,1,1)&lt;&gt;"")),OFFSET(E82,-2,0,1,1),IFERROR(VLOOKUP(【管】入力シート➁!B82,テーブル1[[#All],[医薬品名]:[単位2]],COLUMN(テーブル1[[#Headers],[単位2]])-3,0),"")))</f>
        <v/>
      </c>
      <c r="F82" s="66"/>
      <c r="G82" s="62" t="str">
        <f t="shared" ca="1" si="17"/>
        <v/>
      </c>
      <c r="H82" s="69"/>
      <c r="I82" s="62" t="str">
        <f t="shared" ca="1" si="13"/>
        <v/>
      </c>
      <c r="J82" s="77"/>
      <c r="K82" s="62" t="str">
        <f t="shared" ca="1" si="14"/>
        <v/>
      </c>
      <c r="L82" s="78"/>
      <c r="M82" s="62" t="str">
        <f t="shared" ca="1" si="15"/>
        <v/>
      </c>
      <c r="N82" s="79"/>
      <c r="O82" s="81"/>
      <c r="P82" s="81"/>
      <c r="Q82" s="89"/>
      <c r="R82" s="90"/>
      <c r="S82" s="88" t="str">
        <f t="shared" ca="1" si="18"/>
        <v/>
      </c>
      <c r="V82" s="16">
        <f t="shared" si="19"/>
        <v>1</v>
      </c>
    </row>
    <row r="83" spans="1:22" ht="40" customHeight="1">
      <c r="A83" s="16">
        <f t="shared" ca="1" si="16"/>
        <v>77</v>
      </c>
      <c r="B83" s="64"/>
      <c r="C83" s="58" t="str">
        <f ca="1">IF(AND(B83="",OFFSET(B83,-1,0,1,1)&lt;&gt;""),OFFSET(C83,-1,0,1,1),IF(AND(B83="",OFFSET(B83,-1,0,1,1)="",OR(OFFSET(N83,-1,0,1)&lt;&gt;"",OFFSET(P83,-1,0,1,1)&lt;&gt;"")),OFFSET(C83,-2,0,1,1),IFERROR(VLOOKUP(【管】入力シート➁!B83,テーブル1[[#All],[医薬品名]:[単位2]],COLUMN(【管】入力シート➁!P79)-3,0),"")))</f>
        <v/>
      </c>
      <c r="D83" s="65"/>
      <c r="E83" s="60" t="str">
        <f ca="1">IF(AND(B83="",OFFSET(B83,-1,0,1,1)&lt;&gt;""),OFFSET(E83,-1,0,1,1),IF(AND(B83="",OFFSET(B83,-1,0,1,1)="",OR(OR(OFFSET(F83,-1,0,1)&lt;0,OFFSET(H83,-1,0,1)&lt;0),OFFSET(P83,-1,0,1,1)&lt;&gt;"")),OFFSET(E83,-2,0,1,1),IFERROR(VLOOKUP(【管】入力シート➁!B83,テーブル1[[#All],[医薬品名]:[単位2]],COLUMN(テーブル1[[#Headers],[単位2]])-3,0),"")))</f>
        <v/>
      </c>
      <c r="F83" s="66"/>
      <c r="G83" s="62" t="str">
        <f t="shared" ca="1" si="17"/>
        <v/>
      </c>
      <c r="H83" s="69"/>
      <c r="I83" s="62" t="str">
        <f t="shared" ca="1" si="13"/>
        <v/>
      </c>
      <c r="J83" s="77"/>
      <c r="K83" s="62" t="str">
        <f t="shared" ca="1" si="14"/>
        <v/>
      </c>
      <c r="L83" s="78"/>
      <c r="M83" s="62" t="str">
        <f t="shared" ca="1" si="15"/>
        <v/>
      </c>
      <c r="N83" s="79"/>
      <c r="O83" s="81"/>
      <c r="P83" s="81"/>
      <c r="Q83" s="89"/>
      <c r="R83" s="90"/>
      <c r="S83" s="88" t="str">
        <f t="shared" ca="1" si="18"/>
        <v/>
      </c>
      <c r="V83" s="16">
        <f t="shared" si="19"/>
        <v>1</v>
      </c>
    </row>
    <row r="84" spans="1:22" ht="40" customHeight="1">
      <c r="A84" s="16">
        <f t="shared" ca="1" si="16"/>
        <v>78</v>
      </c>
      <c r="B84" s="64"/>
      <c r="C84" s="58" t="str">
        <f ca="1">IF(AND(B84="",OFFSET(B84,-1,0,1,1)&lt;&gt;""),OFFSET(C84,-1,0,1,1),IF(AND(B84="",OFFSET(B84,-1,0,1,1)="",OR(OFFSET(N84,-1,0,1)&lt;&gt;"",OFFSET(P84,-1,0,1,1)&lt;&gt;"")),OFFSET(C84,-2,0,1,1),IFERROR(VLOOKUP(【管】入力シート➁!B84,テーブル1[[#All],[医薬品名]:[単位2]],COLUMN(【管】入力シート➁!P80)-3,0),"")))</f>
        <v/>
      </c>
      <c r="D84" s="65"/>
      <c r="E84" s="60" t="str">
        <f ca="1">IF(AND(B84="",OFFSET(B84,-1,0,1,1)&lt;&gt;""),OFFSET(E84,-1,0,1,1),IF(AND(B84="",OFFSET(B84,-1,0,1,1)="",OR(OR(OFFSET(F84,-1,0,1)&lt;0,OFFSET(H84,-1,0,1)&lt;0),OFFSET(P84,-1,0,1,1)&lt;&gt;"")),OFFSET(E84,-2,0,1,1),IFERROR(VLOOKUP(【管】入力シート➁!B84,テーブル1[[#All],[医薬品名]:[単位2]],COLUMN(テーブル1[[#Headers],[単位2]])-3,0),"")))</f>
        <v/>
      </c>
      <c r="F84" s="66"/>
      <c r="G84" s="62" t="str">
        <f t="shared" ca="1" si="17"/>
        <v/>
      </c>
      <c r="H84" s="69"/>
      <c r="I84" s="62" t="str">
        <f t="shared" ca="1" si="13"/>
        <v/>
      </c>
      <c r="J84" s="77"/>
      <c r="K84" s="62" t="str">
        <f t="shared" ca="1" si="14"/>
        <v/>
      </c>
      <c r="L84" s="78"/>
      <c r="M84" s="62" t="str">
        <f t="shared" ca="1" si="15"/>
        <v/>
      </c>
      <c r="N84" s="79"/>
      <c r="O84" s="81"/>
      <c r="P84" s="81"/>
      <c r="Q84" s="89"/>
      <c r="R84" s="90"/>
      <c r="S84" s="88" t="str">
        <f t="shared" ca="1" si="18"/>
        <v/>
      </c>
      <c r="V84" s="16">
        <f t="shared" si="19"/>
        <v>1</v>
      </c>
    </row>
    <row r="85" spans="1:22" ht="40" customHeight="1">
      <c r="A85" s="16">
        <f t="shared" ca="1" si="16"/>
        <v>79</v>
      </c>
      <c r="B85" s="64"/>
      <c r="C85" s="58" t="str">
        <f ca="1">IF(AND(B85="",OFFSET(B85,-1,0,1,1)&lt;&gt;""),OFFSET(C85,-1,0,1,1),IF(AND(B85="",OFFSET(B85,-1,0,1,1)="",OR(OFFSET(N85,-1,0,1)&lt;&gt;"",OFFSET(P85,-1,0,1,1)&lt;&gt;"")),OFFSET(C85,-2,0,1,1),IFERROR(VLOOKUP(【管】入力シート➁!B85,テーブル1[[#All],[医薬品名]:[単位2]],COLUMN(【管】入力シート➁!P81)-3,0),"")))</f>
        <v/>
      </c>
      <c r="D85" s="65"/>
      <c r="E85" s="60" t="str">
        <f ca="1">IF(AND(B85="",OFFSET(B85,-1,0,1,1)&lt;&gt;""),OFFSET(E85,-1,0,1,1),IF(AND(B85="",OFFSET(B85,-1,0,1,1)="",OR(OR(OFFSET(F85,-1,0,1)&lt;0,OFFSET(H85,-1,0,1)&lt;0),OFFSET(P85,-1,0,1,1)&lt;&gt;"")),OFFSET(E85,-2,0,1,1),IFERROR(VLOOKUP(【管】入力シート➁!B85,テーブル1[[#All],[医薬品名]:[単位2]],COLUMN(テーブル1[[#Headers],[単位2]])-3,0),"")))</f>
        <v/>
      </c>
      <c r="F85" s="66"/>
      <c r="G85" s="62" t="str">
        <f t="shared" ca="1" si="17"/>
        <v/>
      </c>
      <c r="H85" s="69"/>
      <c r="I85" s="62" t="str">
        <f t="shared" ca="1" si="13"/>
        <v/>
      </c>
      <c r="J85" s="77"/>
      <c r="K85" s="62" t="str">
        <f t="shared" ca="1" si="14"/>
        <v/>
      </c>
      <c r="L85" s="78"/>
      <c r="M85" s="62" t="str">
        <f t="shared" ca="1" si="15"/>
        <v/>
      </c>
      <c r="N85" s="79"/>
      <c r="O85" s="81"/>
      <c r="P85" s="81"/>
      <c r="Q85" s="89"/>
      <c r="R85" s="90"/>
      <c r="S85" s="88" t="str">
        <f t="shared" ca="1" si="18"/>
        <v/>
      </c>
      <c r="V85" s="16">
        <f t="shared" si="19"/>
        <v>1</v>
      </c>
    </row>
    <row r="86" spans="1:22" ht="40" customHeight="1">
      <c r="A86" s="16">
        <f t="shared" ca="1" si="16"/>
        <v>80</v>
      </c>
      <c r="B86" s="64"/>
      <c r="C86" s="58" t="str">
        <f ca="1">IF(AND(B86="",OFFSET(B86,-1,0,1,1)&lt;&gt;""),OFFSET(C86,-1,0,1,1),IF(AND(B86="",OFFSET(B86,-1,0,1,1)="",OR(OFFSET(N86,-1,0,1)&lt;&gt;"",OFFSET(P86,-1,0,1,1)&lt;&gt;"")),OFFSET(C86,-2,0,1,1),IFERROR(VLOOKUP(【管】入力シート➁!B86,テーブル1[[#All],[医薬品名]:[単位2]],COLUMN(【管】入力シート➁!P82)-3,0),"")))</f>
        <v/>
      </c>
      <c r="D86" s="65"/>
      <c r="E86" s="60" t="str">
        <f ca="1">IF(AND(B86="",OFFSET(B86,-1,0,1,1)&lt;&gt;""),OFFSET(E86,-1,0,1,1),IF(AND(B86="",OFFSET(B86,-1,0,1,1)="",OR(OR(OFFSET(F86,-1,0,1)&lt;0,OFFSET(H86,-1,0,1)&lt;0),OFFSET(P86,-1,0,1,1)&lt;&gt;"")),OFFSET(E86,-2,0,1,1),IFERROR(VLOOKUP(【管】入力シート➁!B86,テーブル1[[#All],[医薬品名]:[単位2]],COLUMN(テーブル1[[#Headers],[単位2]])-3,0),"")))</f>
        <v/>
      </c>
      <c r="F86" s="66"/>
      <c r="G86" s="62" t="str">
        <f t="shared" ca="1" si="17"/>
        <v/>
      </c>
      <c r="H86" s="69"/>
      <c r="I86" s="62" t="str">
        <f t="shared" ca="1" si="13"/>
        <v/>
      </c>
      <c r="J86" s="77"/>
      <c r="K86" s="62" t="str">
        <f t="shared" ca="1" si="14"/>
        <v/>
      </c>
      <c r="L86" s="78"/>
      <c r="M86" s="62" t="str">
        <f t="shared" ca="1" si="15"/>
        <v/>
      </c>
      <c r="N86" s="79"/>
      <c r="O86" s="81"/>
      <c r="P86" s="81"/>
      <c r="Q86" s="89"/>
      <c r="R86" s="90"/>
      <c r="S86" s="88" t="str">
        <f t="shared" ca="1" si="18"/>
        <v/>
      </c>
      <c r="V86" s="16">
        <f t="shared" si="19"/>
        <v>1</v>
      </c>
    </row>
    <row r="87" spans="1:22" ht="40" customHeight="1">
      <c r="A87" s="16">
        <f t="shared" ca="1" si="16"/>
        <v>81</v>
      </c>
      <c r="B87" s="64"/>
      <c r="C87" s="58" t="str">
        <f ca="1">IF(AND(B87="",OFFSET(B87,-1,0,1,1)&lt;&gt;""),OFFSET(C87,-1,0,1,1),IF(AND(B87="",OFFSET(B87,-1,0,1,1)="",OR(OFFSET(N87,-1,0,1)&lt;&gt;"",OFFSET(P87,-1,0,1,1)&lt;&gt;"")),OFFSET(C87,-2,0,1,1),IFERROR(VLOOKUP(【管】入力シート➁!B87,テーブル1[[#All],[医薬品名]:[単位2]],COLUMN(【管】入力シート➁!P83)-3,0),"")))</f>
        <v/>
      </c>
      <c r="D87" s="65"/>
      <c r="E87" s="60" t="str">
        <f ca="1">IF(AND(B87="",OFFSET(B87,-1,0,1,1)&lt;&gt;""),OFFSET(E87,-1,0,1,1),IF(AND(B87="",OFFSET(B87,-1,0,1,1)="",OR(OR(OFFSET(F87,-1,0,1)&lt;0,OFFSET(H87,-1,0,1)&lt;0),OFFSET(P87,-1,0,1,1)&lt;&gt;"")),OFFSET(E87,-2,0,1,1),IFERROR(VLOOKUP(【管】入力シート➁!B87,テーブル1[[#All],[医薬品名]:[単位2]],COLUMN(テーブル1[[#Headers],[単位2]])-3,0),"")))</f>
        <v/>
      </c>
      <c r="F87" s="66"/>
      <c r="G87" s="62" t="str">
        <f t="shared" ca="1" si="17"/>
        <v/>
      </c>
      <c r="H87" s="69"/>
      <c r="I87" s="62" t="str">
        <f t="shared" ca="1" si="13"/>
        <v/>
      </c>
      <c r="J87" s="77"/>
      <c r="K87" s="62" t="str">
        <f t="shared" ca="1" si="14"/>
        <v/>
      </c>
      <c r="L87" s="78"/>
      <c r="M87" s="62" t="str">
        <f t="shared" ca="1" si="15"/>
        <v/>
      </c>
      <c r="N87" s="79"/>
      <c r="O87" s="81"/>
      <c r="P87" s="81"/>
      <c r="Q87" s="89"/>
      <c r="R87" s="90"/>
      <c r="S87" s="88" t="str">
        <f t="shared" ca="1" si="18"/>
        <v/>
      </c>
      <c r="V87" s="16">
        <f t="shared" si="19"/>
        <v>1</v>
      </c>
    </row>
    <row r="88" spans="1:22" ht="40" customHeight="1">
      <c r="A88" s="16">
        <f t="shared" ca="1" si="16"/>
        <v>82</v>
      </c>
      <c r="B88" s="64"/>
      <c r="C88" s="58" t="str">
        <f ca="1">IF(AND(B88="",OFFSET(B88,-1,0,1,1)&lt;&gt;""),OFFSET(C88,-1,0,1,1),IF(AND(B88="",OFFSET(B88,-1,0,1,1)="",OR(OFFSET(N88,-1,0,1)&lt;&gt;"",OFFSET(P88,-1,0,1,1)&lt;&gt;"")),OFFSET(C88,-2,0,1,1),IFERROR(VLOOKUP(【管】入力シート➁!B88,テーブル1[[#All],[医薬品名]:[単位2]],COLUMN(【管】入力シート➁!P84)-3,0),"")))</f>
        <v/>
      </c>
      <c r="D88" s="65"/>
      <c r="E88" s="60" t="str">
        <f ca="1">IF(AND(B88="",OFFSET(B88,-1,0,1,1)&lt;&gt;""),OFFSET(E88,-1,0,1,1),IF(AND(B88="",OFFSET(B88,-1,0,1,1)="",OR(OR(OFFSET(F88,-1,0,1)&lt;0,OFFSET(H88,-1,0,1)&lt;0),OFFSET(P88,-1,0,1,1)&lt;&gt;"")),OFFSET(E88,-2,0,1,1),IFERROR(VLOOKUP(【管】入力シート➁!B88,テーブル1[[#All],[医薬品名]:[単位2]],COLUMN(テーブル1[[#Headers],[単位2]])-3,0),"")))</f>
        <v/>
      </c>
      <c r="F88" s="66"/>
      <c r="G88" s="62" t="str">
        <f t="shared" ca="1" si="17"/>
        <v/>
      </c>
      <c r="H88" s="69"/>
      <c r="I88" s="62" t="str">
        <f t="shared" ca="1" si="13"/>
        <v/>
      </c>
      <c r="J88" s="77"/>
      <c r="K88" s="62" t="str">
        <f t="shared" ca="1" si="14"/>
        <v/>
      </c>
      <c r="L88" s="78"/>
      <c r="M88" s="62" t="str">
        <f t="shared" ca="1" si="15"/>
        <v/>
      </c>
      <c r="N88" s="79"/>
      <c r="O88" s="81"/>
      <c r="P88" s="81"/>
      <c r="Q88" s="89"/>
      <c r="R88" s="90"/>
      <c r="S88" s="88" t="str">
        <f t="shared" ca="1" si="18"/>
        <v/>
      </c>
      <c r="V88" s="16">
        <f t="shared" si="19"/>
        <v>1</v>
      </c>
    </row>
    <row r="89" spans="1:22" ht="40" customHeight="1">
      <c r="A89" s="16">
        <f t="shared" ca="1" si="16"/>
        <v>83</v>
      </c>
      <c r="B89" s="64"/>
      <c r="C89" s="58" t="str">
        <f ca="1">IF(AND(B89="",OFFSET(B89,-1,0,1,1)&lt;&gt;""),OFFSET(C89,-1,0,1,1),IF(AND(B89="",OFFSET(B89,-1,0,1,1)="",OR(OFFSET(N89,-1,0,1)&lt;&gt;"",OFFSET(P89,-1,0,1,1)&lt;&gt;"")),OFFSET(C89,-2,0,1,1),IFERROR(VLOOKUP(【管】入力シート➁!B89,テーブル1[[#All],[医薬品名]:[単位2]],COLUMN(【管】入力シート➁!P85)-3,0),"")))</f>
        <v/>
      </c>
      <c r="D89" s="65"/>
      <c r="E89" s="60" t="str">
        <f ca="1">IF(AND(B89="",OFFSET(B89,-1,0,1,1)&lt;&gt;""),OFFSET(E89,-1,0,1,1),IF(AND(B89="",OFFSET(B89,-1,0,1,1)="",OR(OR(OFFSET(F89,-1,0,1)&lt;0,OFFSET(H89,-1,0,1)&lt;0),OFFSET(P89,-1,0,1,1)&lt;&gt;"")),OFFSET(E89,-2,0,1,1),IFERROR(VLOOKUP(【管】入力シート➁!B89,テーブル1[[#All],[医薬品名]:[単位2]],COLUMN(テーブル1[[#Headers],[単位2]])-3,0),"")))</f>
        <v/>
      </c>
      <c r="F89" s="66"/>
      <c r="G89" s="62" t="str">
        <f t="shared" ca="1" si="17"/>
        <v/>
      </c>
      <c r="H89" s="69"/>
      <c r="I89" s="62" t="str">
        <f t="shared" ca="1" si="13"/>
        <v/>
      </c>
      <c r="J89" s="77"/>
      <c r="K89" s="62" t="str">
        <f t="shared" ca="1" si="14"/>
        <v/>
      </c>
      <c r="L89" s="78"/>
      <c r="M89" s="62" t="str">
        <f t="shared" ca="1" si="15"/>
        <v/>
      </c>
      <c r="N89" s="79"/>
      <c r="O89" s="81"/>
      <c r="P89" s="81"/>
      <c r="Q89" s="89"/>
      <c r="R89" s="90"/>
      <c r="S89" s="88" t="str">
        <f t="shared" ca="1" si="18"/>
        <v/>
      </c>
      <c r="V89" s="16">
        <f t="shared" si="19"/>
        <v>1</v>
      </c>
    </row>
    <row r="90" spans="1:22" ht="40" customHeight="1">
      <c r="A90" s="16">
        <f t="shared" ca="1" si="16"/>
        <v>84</v>
      </c>
      <c r="B90" s="64"/>
      <c r="C90" s="58" t="str">
        <f ca="1">IF(AND(B90="",OFFSET(B90,-1,0,1,1)&lt;&gt;""),OFFSET(C90,-1,0,1,1),IF(AND(B90="",OFFSET(B90,-1,0,1,1)="",OR(OFFSET(N90,-1,0,1)&lt;&gt;"",OFFSET(P90,-1,0,1,1)&lt;&gt;"")),OFFSET(C90,-2,0,1,1),IFERROR(VLOOKUP(【管】入力シート➁!B90,テーブル1[[#All],[医薬品名]:[単位2]],COLUMN(【管】入力シート➁!P86)-3,0),"")))</f>
        <v/>
      </c>
      <c r="D90" s="65"/>
      <c r="E90" s="60" t="str">
        <f ca="1">IF(AND(B90="",OFFSET(B90,-1,0,1,1)&lt;&gt;""),OFFSET(E90,-1,0,1,1),IF(AND(B90="",OFFSET(B90,-1,0,1,1)="",OR(OR(OFFSET(F90,-1,0,1)&lt;0,OFFSET(H90,-1,0,1)&lt;0),OFFSET(P90,-1,0,1,1)&lt;&gt;"")),OFFSET(E90,-2,0,1,1),IFERROR(VLOOKUP(【管】入力シート➁!B90,テーブル1[[#All],[医薬品名]:[単位2]],COLUMN(テーブル1[[#Headers],[単位2]])-3,0),"")))</f>
        <v/>
      </c>
      <c r="F90" s="66"/>
      <c r="G90" s="62" t="str">
        <f t="shared" ca="1" si="17"/>
        <v/>
      </c>
      <c r="H90" s="69"/>
      <c r="I90" s="62" t="str">
        <f t="shared" ca="1" si="13"/>
        <v/>
      </c>
      <c r="J90" s="77"/>
      <c r="K90" s="62" t="str">
        <f t="shared" ca="1" si="14"/>
        <v/>
      </c>
      <c r="L90" s="78"/>
      <c r="M90" s="62" t="str">
        <f t="shared" ca="1" si="15"/>
        <v/>
      </c>
      <c r="N90" s="79"/>
      <c r="O90" s="81"/>
      <c r="P90" s="81"/>
      <c r="Q90" s="89"/>
      <c r="R90" s="90"/>
      <c r="S90" s="88" t="str">
        <f t="shared" ca="1" si="18"/>
        <v/>
      </c>
      <c r="V90" s="16">
        <f t="shared" si="19"/>
        <v>1</v>
      </c>
    </row>
    <row r="91" spans="1:22" ht="40" customHeight="1">
      <c r="A91" s="16">
        <f t="shared" ca="1" si="16"/>
        <v>85</v>
      </c>
      <c r="B91" s="64"/>
      <c r="C91" s="58" t="str">
        <f ca="1">IF(AND(B91="",OFFSET(B91,-1,0,1,1)&lt;&gt;""),OFFSET(C91,-1,0,1,1),IF(AND(B91="",OFFSET(B91,-1,0,1,1)="",OR(OFFSET(N91,-1,0,1)&lt;&gt;"",OFFSET(P91,-1,0,1,1)&lt;&gt;"")),OFFSET(C91,-2,0,1,1),IFERROR(VLOOKUP(【管】入力シート➁!B91,テーブル1[[#All],[医薬品名]:[単位2]],COLUMN(【管】入力シート➁!P87)-3,0),"")))</f>
        <v/>
      </c>
      <c r="D91" s="65"/>
      <c r="E91" s="60" t="str">
        <f ca="1">IF(AND(B91="",OFFSET(B91,-1,0,1,1)&lt;&gt;""),OFFSET(E91,-1,0,1,1),IF(AND(B91="",OFFSET(B91,-1,0,1,1)="",OR(OR(OFFSET(F91,-1,0,1)&lt;0,OFFSET(H91,-1,0,1)&lt;0),OFFSET(P91,-1,0,1,1)&lt;&gt;"")),OFFSET(E91,-2,0,1,1),IFERROR(VLOOKUP(【管】入力シート➁!B91,テーブル1[[#All],[医薬品名]:[単位2]],COLUMN(テーブル1[[#Headers],[単位2]])-3,0),"")))</f>
        <v/>
      </c>
      <c r="F91" s="66"/>
      <c r="G91" s="62" t="str">
        <f t="shared" ca="1" si="17"/>
        <v/>
      </c>
      <c r="H91" s="69"/>
      <c r="I91" s="62" t="str">
        <f t="shared" ca="1" si="13"/>
        <v/>
      </c>
      <c r="J91" s="77"/>
      <c r="K91" s="62" t="str">
        <f t="shared" ca="1" si="14"/>
        <v/>
      </c>
      <c r="L91" s="78"/>
      <c r="M91" s="62" t="str">
        <f t="shared" ca="1" si="15"/>
        <v/>
      </c>
      <c r="N91" s="79"/>
      <c r="O91" s="81"/>
      <c r="P91" s="81"/>
      <c r="Q91" s="89"/>
      <c r="R91" s="90"/>
      <c r="S91" s="88" t="str">
        <f t="shared" ca="1" si="18"/>
        <v/>
      </c>
      <c r="V91" s="16">
        <f t="shared" si="19"/>
        <v>1</v>
      </c>
    </row>
    <row r="92" spans="1:22" ht="40" customHeight="1">
      <c r="A92" s="16">
        <f t="shared" ca="1" si="16"/>
        <v>86</v>
      </c>
      <c r="B92" s="64"/>
      <c r="C92" s="58" t="str">
        <f ca="1">IF(AND(B92="",OFFSET(B92,-1,0,1,1)&lt;&gt;""),OFFSET(C92,-1,0,1,1),IF(AND(B92="",OFFSET(B92,-1,0,1,1)="",OR(OFFSET(N92,-1,0,1)&lt;&gt;"",OFFSET(P92,-1,0,1,1)&lt;&gt;"")),OFFSET(C92,-2,0,1,1),IFERROR(VLOOKUP(【管】入力シート➁!B92,テーブル1[[#All],[医薬品名]:[単位2]],COLUMN(【管】入力シート➁!P88)-3,0),"")))</f>
        <v/>
      </c>
      <c r="D92" s="65"/>
      <c r="E92" s="60" t="str">
        <f ca="1">IF(AND(B92="",OFFSET(B92,-1,0,1,1)&lt;&gt;""),OFFSET(E92,-1,0,1,1),IF(AND(B92="",OFFSET(B92,-1,0,1,1)="",OR(OR(OFFSET(F92,-1,0,1)&lt;0,OFFSET(H92,-1,0,1)&lt;0),OFFSET(P92,-1,0,1,1)&lt;&gt;"")),OFFSET(E92,-2,0,1,1),IFERROR(VLOOKUP(【管】入力シート➁!B92,テーブル1[[#All],[医薬品名]:[単位2]],COLUMN(テーブル1[[#Headers],[単位2]])-3,0),"")))</f>
        <v/>
      </c>
      <c r="F92" s="66"/>
      <c r="G92" s="62" t="str">
        <f t="shared" ca="1" si="17"/>
        <v/>
      </c>
      <c r="H92" s="69"/>
      <c r="I92" s="62" t="str">
        <f t="shared" ca="1" si="13"/>
        <v/>
      </c>
      <c r="J92" s="77"/>
      <c r="K92" s="62" t="str">
        <f t="shared" ca="1" si="14"/>
        <v/>
      </c>
      <c r="L92" s="78"/>
      <c r="M92" s="62" t="str">
        <f t="shared" ca="1" si="15"/>
        <v/>
      </c>
      <c r="N92" s="79"/>
      <c r="O92" s="81"/>
      <c r="P92" s="81"/>
      <c r="Q92" s="89"/>
      <c r="R92" s="90"/>
      <c r="S92" s="88" t="str">
        <f t="shared" ca="1" si="18"/>
        <v/>
      </c>
      <c r="V92" s="16">
        <f t="shared" si="19"/>
        <v>1</v>
      </c>
    </row>
    <row r="93" spans="1:22" ht="40" customHeight="1">
      <c r="A93" s="16">
        <f t="shared" ca="1" si="16"/>
        <v>87</v>
      </c>
      <c r="B93" s="64"/>
      <c r="C93" s="58" t="str">
        <f ca="1">IF(AND(B93="",OFFSET(B93,-1,0,1,1)&lt;&gt;""),OFFSET(C93,-1,0,1,1),IF(AND(B93="",OFFSET(B93,-1,0,1,1)="",OR(OFFSET(N93,-1,0,1)&lt;&gt;"",OFFSET(P93,-1,0,1,1)&lt;&gt;"")),OFFSET(C93,-2,0,1,1),IFERROR(VLOOKUP(【管】入力シート➁!B93,テーブル1[[#All],[医薬品名]:[単位2]],COLUMN(【管】入力シート➁!P89)-3,0),"")))</f>
        <v/>
      </c>
      <c r="D93" s="65"/>
      <c r="E93" s="60" t="str">
        <f ca="1">IF(AND(B93="",OFFSET(B93,-1,0,1,1)&lt;&gt;""),OFFSET(E93,-1,0,1,1),IF(AND(B93="",OFFSET(B93,-1,0,1,1)="",OR(OR(OFFSET(F93,-1,0,1)&lt;0,OFFSET(H93,-1,0,1)&lt;0),OFFSET(P93,-1,0,1,1)&lt;&gt;"")),OFFSET(E93,-2,0,1,1),IFERROR(VLOOKUP(【管】入力シート➁!B93,テーブル1[[#All],[医薬品名]:[単位2]],COLUMN(テーブル1[[#Headers],[単位2]])-3,0),"")))</f>
        <v/>
      </c>
      <c r="F93" s="66"/>
      <c r="G93" s="62" t="str">
        <f t="shared" ca="1" si="17"/>
        <v/>
      </c>
      <c r="H93" s="69"/>
      <c r="I93" s="62" t="str">
        <f t="shared" ca="1" si="13"/>
        <v/>
      </c>
      <c r="J93" s="77"/>
      <c r="K93" s="62" t="str">
        <f t="shared" ca="1" si="14"/>
        <v/>
      </c>
      <c r="L93" s="78"/>
      <c r="M93" s="62" t="str">
        <f t="shared" ca="1" si="15"/>
        <v/>
      </c>
      <c r="N93" s="79"/>
      <c r="O93" s="81"/>
      <c r="P93" s="81"/>
      <c r="Q93" s="89"/>
      <c r="R93" s="90"/>
      <c r="S93" s="88" t="str">
        <f t="shared" ca="1" si="18"/>
        <v/>
      </c>
      <c r="V93" s="16">
        <f t="shared" si="19"/>
        <v>1</v>
      </c>
    </row>
    <row r="94" spans="1:22" ht="40" customHeight="1">
      <c r="A94" s="16">
        <f t="shared" ca="1" si="16"/>
        <v>88</v>
      </c>
      <c r="B94" s="64"/>
      <c r="C94" s="58" t="str">
        <f ca="1">IF(AND(B94="",OFFSET(B94,-1,0,1,1)&lt;&gt;""),OFFSET(C94,-1,0,1,1),IF(AND(B94="",OFFSET(B94,-1,0,1,1)="",OR(OFFSET(N94,-1,0,1)&lt;&gt;"",OFFSET(P94,-1,0,1,1)&lt;&gt;"")),OFFSET(C94,-2,0,1,1),IFERROR(VLOOKUP(【管】入力シート➁!B94,テーブル1[[#All],[医薬品名]:[単位2]],COLUMN(【管】入力シート➁!P90)-3,0),"")))</f>
        <v/>
      </c>
      <c r="D94" s="65"/>
      <c r="E94" s="60" t="str">
        <f ca="1">IF(AND(B94="",OFFSET(B94,-1,0,1,1)&lt;&gt;""),OFFSET(E94,-1,0,1,1),IF(AND(B94="",OFFSET(B94,-1,0,1,1)="",OR(OR(OFFSET(F94,-1,0,1)&lt;0,OFFSET(H94,-1,0,1)&lt;0),OFFSET(P94,-1,0,1,1)&lt;&gt;"")),OFFSET(E94,-2,0,1,1),IFERROR(VLOOKUP(【管】入力シート➁!B94,テーブル1[[#All],[医薬品名]:[単位2]],COLUMN(テーブル1[[#Headers],[単位2]])-3,0),"")))</f>
        <v/>
      </c>
      <c r="F94" s="66"/>
      <c r="G94" s="62" t="str">
        <f t="shared" ca="1" si="17"/>
        <v/>
      </c>
      <c r="H94" s="69"/>
      <c r="I94" s="62" t="str">
        <f t="shared" ca="1" si="13"/>
        <v/>
      </c>
      <c r="J94" s="77"/>
      <c r="K94" s="62" t="str">
        <f t="shared" ca="1" si="14"/>
        <v/>
      </c>
      <c r="L94" s="78"/>
      <c r="M94" s="62" t="str">
        <f t="shared" ca="1" si="15"/>
        <v/>
      </c>
      <c r="N94" s="79"/>
      <c r="O94" s="81"/>
      <c r="P94" s="81"/>
      <c r="Q94" s="89"/>
      <c r="R94" s="90"/>
      <c r="S94" s="88" t="str">
        <f t="shared" ca="1" si="18"/>
        <v/>
      </c>
      <c r="V94" s="16">
        <f t="shared" si="19"/>
        <v>1</v>
      </c>
    </row>
    <row r="95" spans="1:22" ht="40" customHeight="1">
      <c r="A95" s="16">
        <f t="shared" ca="1" si="16"/>
        <v>89</v>
      </c>
      <c r="B95" s="64"/>
      <c r="C95" s="58" t="str">
        <f ca="1">IF(AND(B95="",OFFSET(B95,-1,0,1,1)&lt;&gt;""),OFFSET(C95,-1,0,1,1),IF(AND(B95="",OFFSET(B95,-1,0,1,1)="",OR(OFFSET(N95,-1,0,1)&lt;&gt;"",OFFSET(P95,-1,0,1,1)&lt;&gt;"")),OFFSET(C95,-2,0,1,1),IFERROR(VLOOKUP(【管】入力シート➁!B95,テーブル1[[#All],[医薬品名]:[単位2]],COLUMN(【管】入力シート➁!P91)-3,0),"")))</f>
        <v/>
      </c>
      <c r="D95" s="65"/>
      <c r="E95" s="60" t="str">
        <f ca="1">IF(AND(B95="",OFFSET(B95,-1,0,1,1)&lt;&gt;""),OFFSET(E95,-1,0,1,1),IF(AND(B95="",OFFSET(B95,-1,0,1,1)="",OR(OR(OFFSET(F95,-1,0,1)&lt;0,OFFSET(H95,-1,0,1)&lt;0),OFFSET(P95,-1,0,1,1)&lt;&gt;"")),OFFSET(E95,-2,0,1,1),IFERROR(VLOOKUP(【管】入力シート➁!B95,テーブル1[[#All],[医薬品名]:[単位2]],COLUMN(テーブル1[[#Headers],[単位2]])-3,0),"")))</f>
        <v/>
      </c>
      <c r="F95" s="66"/>
      <c r="G95" s="62" t="str">
        <f t="shared" ca="1" si="17"/>
        <v/>
      </c>
      <c r="H95" s="69"/>
      <c r="I95" s="62" t="str">
        <f t="shared" ca="1" si="13"/>
        <v/>
      </c>
      <c r="J95" s="77"/>
      <c r="K95" s="62" t="str">
        <f t="shared" ca="1" si="14"/>
        <v/>
      </c>
      <c r="L95" s="78"/>
      <c r="M95" s="62" t="str">
        <f t="shared" ca="1" si="15"/>
        <v/>
      </c>
      <c r="N95" s="79"/>
      <c r="O95" s="81"/>
      <c r="P95" s="81"/>
      <c r="Q95" s="89"/>
      <c r="R95" s="90"/>
      <c r="S95" s="88" t="str">
        <f t="shared" ca="1" si="18"/>
        <v/>
      </c>
      <c r="V95" s="16">
        <f t="shared" si="19"/>
        <v>1</v>
      </c>
    </row>
    <row r="96" spans="1:22" ht="40" customHeight="1">
      <c r="A96" s="16">
        <f t="shared" ca="1" si="16"/>
        <v>90</v>
      </c>
      <c r="B96" s="64"/>
      <c r="C96" s="58" t="str">
        <f ca="1">IF(AND(B96="",OFFSET(B96,-1,0,1,1)&lt;&gt;""),OFFSET(C96,-1,0,1,1),IF(AND(B96="",OFFSET(B96,-1,0,1,1)="",OR(OFFSET(N96,-1,0,1)&lt;&gt;"",OFFSET(P96,-1,0,1,1)&lt;&gt;"")),OFFSET(C96,-2,0,1,1),IFERROR(VLOOKUP(【管】入力シート➁!B96,テーブル1[[#All],[医薬品名]:[単位2]],COLUMN(【管】入力シート➁!P92)-3,0),"")))</f>
        <v/>
      </c>
      <c r="D96" s="65"/>
      <c r="E96" s="60" t="str">
        <f ca="1">IF(AND(B96="",OFFSET(B96,-1,0,1,1)&lt;&gt;""),OFFSET(E96,-1,0,1,1),IF(AND(B96="",OFFSET(B96,-1,0,1,1)="",OR(OR(OFFSET(F96,-1,0,1)&lt;0,OFFSET(H96,-1,0,1)&lt;0),OFFSET(P96,-1,0,1,1)&lt;&gt;"")),OFFSET(E96,-2,0,1,1),IFERROR(VLOOKUP(【管】入力シート➁!B96,テーブル1[[#All],[医薬品名]:[単位2]],COLUMN(テーブル1[[#Headers],[単位2]])-3,0),"")))</f>
        <v/>
      </c>
      <c r="F96" s="66"/>
      <c r="G96" s="62" t="str">
        <f t="shared" ca="1" si="17"/>
        <v/>
      </c>
      <c r="H96" s="69"/>
      <c r="I96" s="62" t="str">
        <f t="shared" ca="1" si="13"/>
        <v/>
      </c>
      <c r="J96" s="77"/>
      <c r="K96" s="62" t="str">
        <f t="shared" ca="1" si="14"/>
        <v/>
      </c>
      <c r="L96" s="78"/>
      <c r="M96" s="62" t="str">
        <f t="shared" ca="1" si="15"/>
        <v/>
      </c>
      <c r="N96" s="79"/>
      <c r="O96" s="81"/>
      <c r="P96" s="81"/>
      <c r="Q96" s="89"/>
      <c r="R96" s="90"/>
      <c r="S96" s="88" t="str">
        <f t="shared" ca="1" si="18"/>
        <v/>
      </c>
      <c r="V96" s="16">
        <f t="shared" si="19"/>
        <v>1</v>
      </c>
    </row>
    <row r="97" spans="1:22" ht="40" customHeight="1">
      <c r="A97" s="16">
        <f t="shared" ref="A97:A104" ca="1" si="20">OFFSET(A97,-1,0,1,1)+1</f>
        <v>91</v>
      </c>
      <c r="B97" s="64"/>
      <c r="C97" s="58" t="str">
        <f ca="1">IF(AND(B97="",OFFSET(B97,-1,0,1,1)&lt;&gt;""),OFFSET(C97,-1,0,1,1),IF(AND(B97="",OFFSET(B97,-1,0,1,1)="",OR(OFFSET(N97,-1,0,1)&lt;&gt;"",OFFSET(P97,-1,0,1,1)&lt;&gt;"")),OFFSET(C97,-2,0,1,1),IFERROR(VLOOKUP(【管】入力シート➁!B97,テーブル1[[#All],[医薬品名]:[単位2]],COLUMN(【管】入力シート➁!P93)-3,0),"")))</f>
        <v/>
      </c>
      <c r="D97" s="65"/>
      <c r="E97" s="60" t="str">
        <f ca="1">IF(AND(B97="",OFFSET(B97,-1,0,1,1)&lt;&gt;""),OFFSET(E97,-1,0,1,1),IF(AND(B97="",OFFSET(B97,-1,0,1,1)="",OR(OR(OFFSET(F97,-1,0,1)&lt;0,OFFSET(H97,-1,0,1)&lt;0),OFFSET(P97,-1,0,1,1)&lt;&gt;"")),OFFSET(E97,-2,0,1,1),IFERROR(VLOOKUP(【管】入力シート➁!B97,テーブル1[[#All],[医薬品名]:[単位2]],COLUMN(テーブル1[[#Headers],[単位2]])-3,0),"")))</f>
        <v/>
      </c>
      <c r="F97" s="66"/>
      <c r="G97" s="62" t="str">
        <f t="shared" ca="1" si="17"/>
        <v/>
      </c>
      <c r="H97" s="69"/>
      <c r="I97" s="62" t="str">
        <f t="shared" ca="1" si="13"/>
        <v/>
      </c>
      <c r="J97" s="77"/>
      <c r="K97" s="62" t="str">
        <f t="shared" ca="1" si="14"/>
        <v/>
      </c>
      <c r="L97" s="78"/>
      <c r="M97" s="62" t="str">
        <f t="shared" ca="1" si="15"/>
        <v/>
      </c>
      <c r="N97" s="79"/>
      <c r="O97" s="81"/>
      <c r="P97" s="81"/>
      <c r="Q97" s="89"/>
      <c r="R97" s="91"/>
      <c r="S97" s="88" t="str">
        <f t="shared" ca="1" si="18"/>
        <v/>
      </c>
      <c r="V97" s="16">
        <f t="shared" si="19"/>
        <v>1</v>
      </c>
    </row>
    <row r="98" spans="1:22" ht="40" customHeight="1">
      <c r="A98" s="16">
        <f t="shared" ca="1" si="20"/>
        <v>92</v>
      </c>
      <c r="B98" s="64"/>
      <c r="C98" s="58" t="str">
        <f ca="1">IF(AND(B98="",OFFSET(B98,-1,0,1,1)&lt;&gt;""),OFFSET(C98,-1,0,1,1),IF(AND(B98="",OFFSET(B98,-1,0,1,1)="",OR(OFFSET(N98,-1,0,1)&lt;&gt;"",OFFSET(P98,-1,0,1,1)&lt;&gt;"")),OFFSET(C98,-2,0,1,1),IFERROR(VLOOKUP(【管】入力シート➁!B98,テーブル1[[#All],[医薬品名]:[単位2]],COLUMN(【管】入力シート➁!P94)-3,0),"")))</f>
        <v/>
      </c>
      <c r="D98" s="65"/>
      <c r="E98" s="60" t="str">
        <f ca="1">IF(AND(B98="",OFFSET(B98,-1,0,1,1)&lt;&gt;""),OFFSET(E98,-1,0,1,1),IF(AND(B98="",OFFSET(B98,-1,0,1,1)="",OR(OR(OFFSET(F98,-1,0,1)&lt;0,OFFSET(H98,-1,0,1)&lt;0),OFFSET(P98,-1,0,1,1)&lt;&gt;"")),OFFSET(E98,-2,0,1,1),IFERROR(VLOOKUP(【管】入力シート➁!B98,テーブル1[[#All],[医薬品名]:[単位2]],COLUMN(テーブル1[[#Headers],[単位2]])-3,0),"")))</f>
        <v/>
      </c>
      <c r="F98" s="66"/>
      <c r="G98" s="62" t="str">
        <f t="shared" ca="1" si="17"/>
        <v/>
      </c>
      <c r="H98" s="69"/>
      <c r="I98" s="62" t="str">
        <f t="shared" ca="1" si="13"/>
        <v/>
      </c>
      <c r="J98" s="77"/>
      <c r="K98" s="62" t="str">
        <f t="shared" ca="1" si="14"/>
        <v/>
      </c>
      <c r="L98" s="78"/>
      <c r="M98" s="62" t="str">
        <f t="shared" ca="1" si="15"/>
        <v/>
      </c>
      <c r="N98" s="79"/>
      <c r="O98" s="81"/>
      <c r="P98" s="81"/>
      <c r="Q98" s="89"/>
      <c r="R98" s="91"/>
      <c r="S98" s="88" t="str">
        <f t="shared" ca="1" si="18"/>
        <v/>
      </c>
      <c r="V98" s="16">
        <f t="shared" si="19"/>
        <v>1</v>
      </c>
    </row>
    <row r="99" spans="1:22" ht="40" customHeight="1">
      <c r="A99" s="16">
        <f t="shared" ca="1" si="20"/>
        <v>93</v>
      </c>
      <c r="B99" s="64"/>
      <c r="C99" s="58" t="str">
        <f ca="1">IF(AND(B99="",OFFSET(B99,-1,0,1,1)&lt;&gt;""),OFFSET(C99,-1,0,1,1),IF(AND(B99="",OFFSET(B99,-1,0,1,1)="",OR(OFFSET(N99,-1,0,1)&lt;&gt;"",OFFSET(P99,-1,0,1,1)&lt;&gt;"")),OFFSET(C99,-2,0,1,1),IFERROR(VLOOKUP(【管】入力シート➁!B99,テーブル1[[#All],[医薬品名]:[単位2]],COLUMN(【管】入力シート➁!P95)-3,0),"")))</f>
        <v/>
      </c>
      <c r="D99" s="65"/>
      <c r="E99" s="60" t="str">
        <f ca="1">IF(AND(B99="",OFFSET(B99,-1,0,1,1)&lt;&gt;""),OFFSET(E99,-1,0,1,1),IF(AND(B99="",OFFSET(B99,-1,0,1,1)="",OR(OR(OFFSET(F99,-1,0,1)&lt;0,OFFSET(H99,-1,0,1)&lt;0),OFFSET(P99,-1,0,1,1)&lt;&gt;"")),OFFSET(E99,-2,0,1,1),IFERROR(VLOOKUP(【管】入力シート➁!B99,テーブル1[[#All],[医薬品名]:[単位2]],COLUMN(テーブル1[[#Headers],[単位2]])-3,0),"")))</f>
        <v/>
      </c>
      <c r="F99" s="66"/>
      <c r="G99" s="62" t="str">
        <f t="shared" ca="1" si="17"/>
        <v/>
      </c>
      <c r="H99" s="69"/>
      <c r="I99" s="62" t="str">
        <f t="shared" ca="1" si="13"/>
        <v/>
      </c>
      <c r="J99" s="77"/>
      <c r="K99" s="62" t="str">
        <f t="shared" ca="1" si="14"/>
        <v/>
      </c>
      <c r="L99" s="78"/>
      <c r="M99" s="62" t="str">
        <f t="shared" ca="1" si="15"/>
        <v/>
      </c>
      <c r="N99" s="79"/>
      <c r="O99" s="81"/>
      <c r="P99" s="81"/>
      <c r="Q99" s="89"/>
      <c r="R99" s="91"/>
      <c r="S99" s="88" t="str">
        <f t="shared" ca="1" si="18"/>
        <v/>
      </c>
      <c r="V99" s="16">
        <f t="shared" si="19"/>
        <v>1</v>
      </c>
    </row>
    <row r="100" spans="1:22" ht="40" customHeight="1">
      <c r="A100" s="16">
        <f t="shared" ca="1" si="20"/>
        <v>94</v>
      </c>
      <c r="B100" s="64"/>
      <c r="C100" s="58" t="str">
        <f ca="1">IF(AND(B100="",OFFSET(B100,-1,0,1,1)&lt;&gt;""),OFFSET(C100,-1,0,1,1),IF(AND(B100="",OFFSET(B100,-1,0,1,1)="",OR(OFFSET(N100,-1,0,1)&lt;&gt;"",OFFSET(P100,-1,0,1,1)&lt;&gt;"")),OFFSET(C100,-2,0,1,1),IFERROR(VLOOKUP(【管】入力シート➁!B100,テーブル1[[#All],[医薬品名]:[単位2]],COLUMN(【管】入力シート➁!P96)-3,0),"")))</f>
        <v/>
      </c>
      <c r="D100" s="65"/>
      <c r="E100" s="60" t="str">
        <f ca="1">IF(AND(B100="",OFFSET(B100,-1,0,1,1)&lt;&gt;""),OFFSET(E100,-1,0,1,1),IF(AND(B100="",OFFSET(B100,-1,0,1,1)="",OR(OR(OFFSET(F100,-1,0,1)&lt;0,OFFSET(H100,-1,0,1)&lt;0),OFFSET(P100,-1,0,1,1)&lt;&gt;"")),OFFSET(E100,-2,0,1,1),IFERROR(VLOOKUP(【管】入力シート➁!B100,テーブル1[[#All],[医薬品名]:[単位2]],COLUMN(テーブル1[[#Headers],[単位2]])-3,0),"")))</f>
        <v/>
      </c>
      <c r="F100" s="66"/>
      <c r="G100" s="62" t="str">
        <f t="shared" ca="1" si="17"/>
        <v/>
      </c>
      <c r="H100" s="69"/>
      <c r="I100" s="62" t="str">
        <f t="shared" ca="1" si="13"/>
        <v/>
      </c>
      <c r="J100" s="77"/>
      <c r="K100" s="62" t="str">
        <f t="shared" ca="1" si="14"/>
        <v/>
      </c>
      <c r="L100" s="78"/>
      <c r="M100" s="62" t="str">
        <f t="shared" ca="1" si="15"/>
        <v/>
      </c>
      <c r="N100" s="79"/>
      <c r="O100" s="81"/>
      <c r="P100" s="81"/>
      <c r="Q100" s="89"/>
      <c r="R100" s="91"/>
      <c r="S100" s="88" t="str">
        <f t="shared" ca="1" si="18"/>
        <v/>
      </c>
      <c r="V100" s="16">
        <f t="shared" si="19"/>
        <v>1</v>
      </c>
    </row>
    <row r="101" spans="1:22" ht="40" customHeight="1">
      <c r="A101" s="16">
        <f t="shared" ca="1" si="20"/>
        <v>95</v>
      </c>
      <c r="B101" s="64"/>
      <c r="C101" s="58" t="str">
        <f ca="1">IF(AND(B101="",OFFSET(B101,-1,0,1,1)&lt;&gt;""),OFFSET(C101,-1,0,1,1),IF(AND(B101="",OFFSET(B101,-1,0,1,1)="",OR(OFFSET(N101,-1,0,1)&lt;&gt;"",OFFSET(P101,-1,0,1,1)&lt;&gt;"")),OFFSET(C101,-2,0,1,1),IFERROR(VLOOKUP(【管】入力シート➁!B101,テーブル1[[#All],[医薬品名]:[単位2]],COLUMN(【管】入力シート➁!P97)-3,0),"")))</f>
        <v/>
      </c>
      <c r="D101" s="65"/>
      <c r="E101" s="60" t="str">
        <f ca="1">IF(AND(B101="",OFFSET(B101,-1,0,1,1)&lt;&gt;""),OFFSET(E101,-1,0,1,1),IF(AND(B101="",OFFSET(B101,-1,0,1,1)="",OR(OR(OFFSET(F101,-1,0,1)&lt;0,OFFSET(H101,-1,0,1)&lt;0),OFFSET(P101,-1,0,1,1)&lt;&gt;"")),OFFSET(E101,-2,0,1,1),IFERROR(VLOOKUP(【管】入力シート➁!B101,テーブル1[[#All],[医薬品名]:[単位2]],COLUMN(テーブル1[[#Headers],[単位2]])-3,0),"")))</f>
        <v/>
      </c>
      <c r="F101" s="66"/>
      <c r="G101" s="62" t="str">
        <f t="shared" ca="1" si="17"/>
        <v/>
      </c>
      <c r="H101" s="69"/>
      <c r="I101" s="62" t="str">
        <f t="shared" ca="1" si="13"/>
        <v/>
      </c>
      <c r="J101" s="77"/>
      <c r="K101" s="62" t="str">
        <f t="shared" ca="1" si="14"/>
        <v/>
      </c>
      <c r="L101" s="78"/>
      <c r="M101" s="62" t="str">
        <f t="shared" ca="1" si="15"/>
        <v/>
      </c>
      <c r="N101" s="79"/>
      <c r="O101" s="81"/>
      <c r="P101" s="81"/>
      <c r="Q101" s="89"/>
      <c r="R101" s="91"/>
      <c r="S101" s="88" t="str">
        <f t="shared" ca="1" si="18"/>
        <v/>
      </c>
      <c r="V101" s="16">
        <f t="shared" si="19"/>
        <v>1</v>
      </c>
    </row>
    <row r="102" spans="1:22" ht="40" customHeight="1">
      <c r="A102" s="16">
        <f t="shared" ca="1" si="20"/>
        <v>96</v>
      </c>
      <c r="B102" s="64"/>
      <c r="C102" s="58" t="str">
        <f ca="1">IF(AND(B102="",OFFSET(B102,-1,0,1,1)&lt;&gt;""),OFFSET(C102,-1,0,1,1),IF(AND(B102="",OFFSET(B102,-1,0,1,1)="",OR(OFFSET(N102,-1,0,1)&lt;&gt;"",OFFSET(P102,-1,0,1,1)&lt;&gt;"")),OFFSET(C102,-2,0,1,1),IFERROR(VLOOKUP(【管】入力シート➁!B102,テーブル1[[#All],[医薬品名]:[単位2]],COLUMN(【管】入力シート➁!P98)-3,0),"")))</f>
        <v/>
      </c>
      <c r="D102" s="65"/>
      <c r="E102" s="60" t="str">
        <f ca="1">IF(AND(B102="",OFFSET(B102,-1,0,1,1)&lt;&gt;""),OFFSET(E102,-1,0,1,1),IF(AND(B102="",OFFSET(B102,-1,0,1,1)="",OR(OR(OFFSET(F102,-1,0,1)&lt;0,OFFSET(H102,-1,0,1)&lt;0),OFFSET(P102,-1,0,1,1)&lt;&gt;"")),OFFSET(E102,-2,0,1,1),IFERROR(VLOOKUP(【管】入力シート➁!B102,テーブル1[[#All],[医薬品名]:[単位2]],COLUMN(テーブル1[[#Headers],[単位2]])-3,0),"")))</f>
        <v/>
      </c>
      <c r="F102" s="66"/>
      <c r="G102" s="62" t="str">
        <f t="shared" ca="1" si="17"/>
        <v/>
      </c>
      <c r="H102" s="69"/>
      <c r="I102" s="62" t="str">
        <f t="shared" ca="1" si="13"/>
        <v/>
      </c>
      <c r="J102" s="77"/>
      <c r="K102" s="62" t="str">
        <f t="shared" ca="1" si="14"/>
        <v/>
      </c>
      <c r="L102" s="78"/>
      <c r="M102" s="62" t="str">
        <f t="shared" ca="1" si="15"/>
        <v/>
      </c>
      <c r="N102" s="79"/>
      <c r="O102" s="81"/>
      <c r="P102" s="81"/>
      <c r="Q102" s="89"/>
      <c r="R102" s="91"/>
      <c r="S102" s="88" t="str">
        <f t="shared" ca="1" si="18"/>
        <v/>
      </c>
      <c r="V102" s="16">
        <f t="shared" si="19"/>
        <v>1</v>
      </c>
    </row>
    <row r="103" spans="1:22" ht="40" customHeight="1">
      <c r="A103" s="16">
        <f t="shared" ca="1" si="20"/>
        <v>97</v>
      </c>
      <c r="B103" s="64"/>
      <c r="C103" s="58" t="str">
        <f ca="1">IF(AND(B103="",OFFSET(B103,-1,0,1,1)&lt;&gt;""),OFFSET(C103,-1,0,1,1),IF(AND(B103="",OFFSET(B103,-1,0,1,1)="",OR(OFFSET(N103,-1,0,1)&lt;&gt;"",OFFSET(P103,-1,0,1,1)&lt;&gt;"")),OFFSET(C103,-2,0,1,1),IFERROR(VLOOKUP(【管】入力シート➁!B103,テーブル1[[#All],[医薬品名]:[単位2]],COLUMN(【管】入力シート➁!P99)-3,0),"")))</f>
        <v/>
      </c>
      <c r="D103" s="65"/>
      <c r="E103" s="60" t="str">
        <f ca="1">IF(AND(B103="",OFFSET(B103,-1,0,1,1)&lt;&gt;""),OFFSET(E103,-1,0,1,1),IF(AND(B103="",OFFSET(B103,-1,0,1,1)="",OR(OR(OFFSET(F103,-1,0,1)&lt;0,OFFSET(H103,-1,0,1)&lt;0),OFFSET(P103,-1,0,1,1)&lt;&gt;"")),OFFSET(E103,-2,0,1,1),IFERROR(VLOOKUP(【管】入力シート➁!B103,テーブル1[[#All],[医薬品名]:[単位2]],COLUMN(テーブル1[[#Headers],[単位2]])-3,0),"")))</f>
        <v/>
      </c>
      <c r="F103" s="66"/>
      <c r="G103" s="62" t="str">
        <f t="shared" ca="1" si="17"/>
        <v/>
      </c>
      <c r="H103" s="69"/>
      <c r="I103" s="62" t="str">
        <f t="shared" ca="1" si="13"/>
        <v/>
      </c>
      <c r="J103" s="77"/>
      <c r="K103" s="62" t="str">
        <f t="shared" ca="1" si="14"/>
        <v/>
      </c>
      <c r="L103" s="78"/>
      <c r="M103" s="62" t="str">
        <f t="shared" ca="1" si="15"/>
        <v/>
      </c>
      <c r="N103" s="79"/>
      <c r="O103" s="81"/>
      <c r="P103" s="81"/>
      <c r="Q103" s="89"/>
      <c r="R103" s="91"/>
      <c r="S103" s="88" t="str">
        <f t="shared" ca="1" si="18"/>
        <v/>
      </c>
      <c r="V103" s="16">
        <f t="shared" si="19"/>
        <v>1</v>
      </c>
    </row>
    <row r="104" spans="1:22" ht="40" customHeight="1">
      <c r="A104" s="16">
        <f t="shared" ca="1" si="20"/>
        <v>98</v>
      </c>
      <c r="B104" s="64"/>
      <c r="C104" s="58" t="str">
        <f ca="1">IF(AND(B104="",OFFSET(B104,-1,0,1,1)&lt;&gt;""),OFFSET(C104,-1,0,1,1),IF(AND(B104="",OFFSET(B104,-1,0,1,1)="",OR(OFFSET(N104,-1,0,1)&lt;&gt;"",OFFSET(P104,-1,0,1,1)&lt;&gt;"")),OFFSET(C104,-2,0,1,1),IFERROR(VLOOKUP(【管】入力シート➁!B104,テーブル1[[#All],[医薬品名]:[単位2]],COLUMN(【管】入力シート➁!P100)-3,0),"")))</f>
        <v/>
      </c>
      <c r="D104" s="65"/>
      <c r="E104" s="60" t="str">
        <f ca="1">IF(AND(B104="",OFFSET(B104,-1,0,1,1)&lt;&gt;""),OFFSET(E104,-1,0,1,1),IF(AND(B104="",OFFSET(B104,-1,0,1,1)="",OR(OR(OFFSET(F104,-1,0,1)&lt;0,OFFSET(H104,-1,0,1)&lt;0),OFFSET(P104,-1,0,1,1)&lt;&gt;"")),OFFSET(E104,-2,0,1,1),IFERROR(VLOOKUP(【管】入力シート➁!B104,テーブル1[[#All],[医薬品名]:[単位2]],COLUMN(テーブル1[[#Headers],[単位2]])-3,0),"")))</f>
        <v/>
      </c>
      <c r="F104" s="66"/>
      <c r="G104" s="62" t="str">
        <f t="shared" ref="G104:G135" ca="1" si="21">IF(AND(E104="V",C104&lt;&gt;""),"mL",E104)</f>
        <v/>
      </c>
      <c r="H104" s="69"/>
      <c r="I104" s="62" t="str">
        <f t="shared" ca="1" si="13"/>
        <v/>
      </c>
      <c r="J104" s="77"/>
      <c r="K104" s="62" t="str">
        <f t="shared" ca="1" si="14"/>
        <v/>
      </c>
      <c r="L104" s="78"/>
      <c r="M104" s="62" t="str">
        <f t="shared" ca="1" si="15"/>
        <v/>
      </c>
      <c r="N104" s="79"/>
      <c r="O104" s="81"/>
      <c r="P104" s="81"/>
      <c r="Q104" s="89"/>
      <c r="R104" s="91"/>
      <c r="S104" s="88" t="str">
        <f t="shared" ca="1" si="18"/>
        <v/>
      </c>
      <c r="V104" s="16">
        <f t="shared" si="19"/>
        <v>1</v>
      </c>
    </row>
    <row r="105" spans="1:22" ht="40" customHeight="1">
      <c r="A105" s="16">
        <f t="shared" ref="A105:A136" ca="1" si="22">OFFSET(A105,-1,0,1,1)+1</f>
        <v>99</v>
      </c>
      <c r="B105" s="64"/>
      <c r="C105" s="58" t="str">
        <f ca="1">IF(AND(B105="",OFFSET(B105,-1,0,1,1)&lt;&gt;""),OFFSET(C105,-1,0,1,1),IF(AND(B105="",OFFSET(B105,-1,0,1,1)="",OR(OFFSET(N105,-1,0,1)&lt;&gt;"",OFFSET(P105,-1,0,1,1)&lt;&gt;"")),OFFSET(C105,-2,0,1,1),IFERROR(VLOOKUP(【管】入力シート➁!B105,テーブル1[[#All],[医薬品名]:[単位2]],COLUMN(【管】入力シート➁!P101)-3,0),"")))</f>
        <v/>
      </c>
      <c r="D105" s="65"/>
      <c r="E105" s="60" t="str">
        <f ca="1">IF(AND(B105="",OFFSET(B105,-1,0,1,1)&lt;&gt;""),OFFSET(E105,-1,0,1,1),IF(AND(B105="",OFFSET(B105,-1,0,1,1)="",OR(OR(OFFSET(F105,-1,0,1)&lt;0,OFFSET(H105,-1,0,1)&lt;0),OFFSET(P105,-1,0,1,1)&lt;&gt;"")),OFFSET(E105,-2,0,1,1),IFERROR(VLOOKUP(【管】入力シート➁!B105,テーブル1[[#All],[医薬品名]:[単位2]],COLUMN(テーブル1[[#Headers],[単位2]])-3,0),"")))</f>
        <v/>
      </c>
      <c r="F105" s="66"/>
      <c r="G105" s="62" t="str">
        <f t="shared" ca="1" si="21"/>
        <v/>
      </c>
      <c r="H105" s="69"/>
      <c r="I105" s="62" t="str">
        <f t="shared" ref="I105:I136" ca="1" si="23">G105</f>
        <v/>
      </c>
      <c r="J105" s="77"/>
      <c r="K105" s="62" t="str">
        <f t="shared" ref="K105:K136" ca="1" si="24">G105</f>
        <v/>
      </c>
      <c r="L105" s="78"/>
      <c r="M105" s="62" t="str">
        <f t="shared" ref="M105:M136" ca="1" si="25">G105</f>
        <v/>
      </c>
      <c r="N105" s="79"/>
      <c r="O105" s="81"/>
      <c r="P105" s="81"/>
      <c r="Q105" s="89"/>
      <c r="R105" s="91"/>
      <c r="S105" s="88" t="str">
        <f t="shared" ca="1" si="18"/>
        <v/>
      </c>
      <c r="V105" s="16">
        <f t="shared" si="19"/>
        <v>1</v>
      </c>
    </row>
    <row r="106" spans="1:22" ht="40" customHeight="1">
      <c r="A106" s="16">
        <f t="shared" ca="1" si="22"/>
        <v>100</v>
      </c>
      <c r="B106" s="64"/>
      <c r="C106" s="58" t="str">
        <f ca="1">IF(AND(B106="",OFFSET(B106,-1,0,1,1)&lt;&gt;""),OFFSET(C106,-1,0,1,1),IF(AND(B106="",OFFSET(B106,-1,0,1,1)="",OR(OFFSET(N106,-1,0,1)&lt;&gt;"",OFFSET(P106,-1,0,1,1)&lt;&gt;"")),OFFSET(C106,-2,0,1,1),IFERROR(VLOOKUP(【管】入力シート➁!B106,テーブル1[[#All],[医薬品名]:[単位2]],COLUMN(【管】入力シート➁!P102)-3,0),"")))</f>
        <v/>
      </c>
      <c r="D106" s="65"/>
      <c r="E106" s="60" t="str">
        <f ca="1">IF(AND(B106="",OFFSET(B106,-1,0,1,1)&lt;&gt;""),OFFSET(E106,-1,0,1,1),IF(AND(B106="",OFFSET(B106,-1,0,1,1)="",OR(OR(OFFSET(F106,-1,0,1)&lt;0,OFFSET(H106,-1,0,1)&lt;0),OFFSET(P106,-1,0,1,1)&lt;&gt;"")),OFFSET(E106,-2,0,1,1),IFERROR(VLOOKUP(【管】入力シート➁!B106,テーブル1[[#All],[医薬品名]:[単位2]],COLUMN(テーブル1[[#Headers],[単位2]])-3,0),"")))</f>
        <v/>
      </c>
      <c r="F106" s="66"/>
      <c r="G106" s="62" t="str">
        <f t="shared" ca="1" si="21"/>
        <v/>
      </c>
      <c r="H106" s="69"/>
      <c r="I106" s="62" t="str">
        <f t="shared" ca="1" si="23"/>
        <v/>
      </c>
      <c r="J106" s="77"/>
      <c r="K106" s="62" t="str">
        <f t="shared" ca="1" si="24"/>
        <v/>
      </c>
      <c r="L106" s="78"/>
      <c r="M106" s="62" t="str">
        <f t="shared" ca="1" si="25"/>
        <v/>
      </c>
      <c r="N106" s="79"/>
      <c r="O106" s="81"/>
      <c r="P106" s="81"/>
      <c r="Q106" s="89"/>
      <c r="R106" s="91"/>
      <c r="S106" s="88" t="str">
        <f t="shared" ca="1" si="18"/>
        <v/>
      </c>
      <c r="V106" s="16">
        <f t="shared" si="19"/>
        <v>1</v>
      </c>
    </row>
    <row r="107" spans="1:22" ht="40" customHeight="1">
      <c r="A107" s="16">
        <f t="shared" ca="1" si="22"/>
        <v>101</v>
      </c>
      <c r="B107" s="64"/>
      <c r="C107" s="58" t="str">
        <f ca="1">IF(AND(B107="",OFFSET(B107,-1,0,1,1)&lt;&gt;""),OFFSET(C107,-1,0,1,1),IF(AND(B107="",OFFSET(B107,-1,0,1,1)="",OR(OFFSET(N107,-1,0,1)&lt;&gt;"",OFFSET(P107,-1,0,1,1)&lt;&gt;"")),OFFSET(C107,-2,0,1,1),IFERROR(VLOOKUP(【管】入力シート➁!B107,テーブル1[[#All],[医薬品名]:[単位2]],COLUMN(【管】入力シート➁!P103)-3,0),"")))</f>
        <v/>
      </c>
      <c r="D107" s="65"/>
      <c r="E107" s="60" t="str">
        <f ca="1">IF(AND(B107="",OFFSET(B107,-1,0,1,1)&lt;&gt;""),OFFSET(E107,-1,0,1,1),IF(AND(B107="",OFFSET(B107,-1,0,1,1)="",OR(OR(OFFSET(F107,-1,0,1)&lt;0,OFFSET(H107,-1,0,1)&lt;0),OFFSET(P107,-1,0,1,1)&lt;&gt;"")),OFFSET(E107,-2,0,1,1),IFERROR(VLOOKUP(【管】入力シート➁!B107,テーブル1[[#All],[医薬品名]:[単位2]],COLUMN(テーブル1[[#Headers],[単位2]])-3,0),"")))</f>
        <v/>
      </c>
      <c r="F107" s="66"/>
      <c r="G107" s="62" t="str">
        <f t="shared" ca="1" si="21"/>
        <v/>
      </c>
      <c r="H107" s="69"/>
      <c r="I107" s="62" t="str">
        <f t="shared" ca="1" si="23"/>
        <v/>
      </c>
      <c r="J107" s="77"/>
      <c r="K107" s="62" t="str">
        <f t="shared" ca="1" si="24"/>
        <v/>
      </c>
      <c r="L107" s="78"/>
      <c r="M107" s="62" t="str">
        <f t="shared" ca="1" si="25"/>
        <v/>
      </c>
      <c r="N107" s="79"/>
      <c r="O107" s="81"/>
      <c r="P107" s="81"/>
      <c r="Q107" s="89"/>
      <c r="R107" s="91"/>
      <c r="S107" s="88" t="str">
        <f t="shared" ca="1" si="18"/>
        <v/>
      </c>
      <c r="V107" s="16">
        <f t="shared" si="19"/>
        <v>1</v>
      </c>
    </row>
    <row r="108" spans="1:22" ht="40" customHeight="1">
      <c r="A108" s="16">
        <f t="shared" ca="1" si="22"/>
        <v>102</v>
      </c>
      <c r="B108" s="64"/>
      <c r="C108" s="58" t="str">
        <f ca="1">IF(AND(B108="",OFFSET(B108,-1,0,1,1)&lt;&gt;""),OFFSET(C108,-1,0,1,1),IF(AND(B108="",OFFSET(B108,-1,0,1,1)="",OR(OFFSET(N108,-1,0,1)&lt;&gt;"",OFFSET(P108,-1,0,1,1)&lt;&gt;"")),OFFSET(C108,-2,0,1,1),IFERROR(VLOOKUP(【管】入力シート➁!B108,テーブル1[[#All],[医薬品名]:[単位2]],COLUMN(【管】入力シート➁!P104)-3,0),"")))</f>
        <v/>
      </c>
      <c r="D108" s="65"/>
      <c r="E108" s="60" t="str">
        <f ca="1">IF(AND(B108="",OFFSET(B108,-1,0,1,1)&lt;&gt;""),OFFSET(E108,-1,0,1,1),IF(AND(B108="",OFFSET(B108,-1,0,1,1)="",OR(OR(OFFSET(F108,-1,0,1)&lt;0,OFFSET(H108,-1,0,1)&lt;0),OFFSET(P108,-1,0,1,1)&lt;&gt;"")),OFFSET(E108,-2,0,1,1),IFERROR(VLOOKUP(【管】入力シート➁!B108,テーブル1[[#All],[医薬品名]:[単位2]],COLUMN(テーブル1[[#Headers],[単位2]])-3,0),"")))</f>
        <v/>
      </c>
      <c r="F108" s="66"/>
      <c r="G108" s="62" t="str">
        <f t="shared" ca="1" si="21"/>
        <v/>
      </c>
      <c r="H108" s="69"/>
      <c r="I108" s="62" t="str">
        <f t="shared" ca="1" si="23"/>
        <v/>
      </c>
      <c r="J108" s="77"/>
      <c r="K108" s="62" t="str">
        <f t="shared" ca="1" si="24"/>
        <v/>
      </c>
      <c r="L108" s="78"/>
      <c r="M108" s="62" t="str">
        <f t="shared" ca="1" si="25"/>
        <v/>
      </c>
      <c r="N108" s="79"/>
      <c r="O108" s="81"/>
      <c r="P108" s="81"/>
      <c r="Q108" s="89"/>
      <c r="R108" s="91"/>
      <c r="S108" s="88" t="str">
        <f t="shared" ca="1" si="18"/>
        <v/>
      </c>
      <c r="V108" s="16">
        <f t="shared" si="19"/>
        <v>1</v>
      </c>
    </row>
    <row r="109" spans="1:22" ht="40" customHeight="1">
      <c r="A109" s="16">
        <f t="shared" ca="1" si="22"/>
        <v>103</v>
      </c>
      <c r="B109" s="64"/>
      <c r="C109" s="58" t="str">
        <f ca="1">IF(AND(B109="",OFFSET(B109,-1,0,1,1)&lt;&gt;""),OFFSET(C109,-1,0,1,1),IF(AND(B109="",OFFSET(B109,-1,0,1,1)="",OR(OFFSET(N109,-1,0,1)&lt;&gt;"",OFFSET(P109,-1,0,1,1)&lt;&gt;"")),OFFSET(C109,-2,0,1,1),IFERROR(VLOOKUP(【管】入力シート➁!B109,テーブル1[[#All],[医薬品名]:[単位2]],COLUMN(【管】入力シート➁!P105)-3,0),"")))</f>
        <v/>
      </c>
      <c r="D109" s="65"/>
      <c r="E109" s="60" t="str">
        <f ca="1">IF(AND(B109="",OFFSET(B109,-1,0,1,1)&lt;&gt;""),OFFSET(E109,-1,0,1,1),IF(AND(B109="",OFFSET(B109,-1,0,1,1)="",OR(OR(OFFSET(F109,-1,0,1)&lt;0,OFFSET(H109,-1,0,1)&lt;0),OFFSET(P109,-1,0,1,1)&lt;&gt;"")),OFFSET(E109,-2,0,1,1),IFERROR(VLOOKUP(【管】入力シート➁!B109,テーブル1[[#All],[医薬品名]:[単位2]],COLUMN(テーブル1[[#Headers],[単位2]])-3,0),"")))</f>
        <v/>
      </c>
      <c r="F109" s="66"/>
      <c r="G109" s="62" t="str">
        <f t="shared" ca="1" si="21"/>
        <v/>
      </c>
      <c r="H109" s="69"/>
      <c r="I109" s="62" t="str">
        <f t="shared" ca="1" si="23"/>
        <v/>
      </c>
      <c r="J109" s="77"/>
      <c r="K109" s="62" t="str">
        <f t="shared" ca="1" si="24"/>
        <v/>
      </c>
      <c r="L109" s="78"/>
      <c r="M109" s="62" t="str">
        <f t="shared" ca="1" si="25"/>
        <v/>
      </c>
      <c r="N109" s="79"/>
      <c r="O109" s="81"/>
      <c r="P109" s="81"/>
      <c r="Q109" s="89"/>
      <c r="R109" s="91"/>
      <c r="S109" s="88" t="str">
        <f t="shared" ca="1" si="18"/>
        <v/>
      </c>
      <c r="V109" s="16">
        <f t="shared" si="19"/>
        <v>1</v>
      </c>
    </row>
    <row r="110" spans="1:22" ht="40" customHeight="1">
      <c r="A110" s="16">
        <f t="shared" ca="1" si="22"/>
        <v>104</v>
      </c>
      <c r="B110" s="64"/>
      <c r="C110" s="58" t="str">
        <f ca="1">IF(AND(B110="",OFFSET(B110,-1,0,1,1)&lt;&gt;""),OFFSET(C110,-1,0,1,1),IF(AND(B110="",OFFSET(B110,-1,0,1,1)="",OR(OFFSET(N110,-1,0,1)&lt;&gt;"",OFFSET(P110,-1,0,1,1)&lt;&gt;"")),OFFSET(C110,-2,0,1,1),IFERROR(VLOOKUP(【管】入力シート➁!B110,テーブル1[[#All],[医薬品名]:[単位2]],COLUMN(【管】入力シート➁!P106)-3,0),"")))</f>
        <v/>
      </c>
      <c r="D110" s="65"/>
      <c r="E110" s="60" t="str">
        <f ca="1">IF(AND(B110="",OFFSET(B110,-1,0,1,1)&lt;&gt;""),OFFSET(E110,-1,0,1,1),IF(AND(B110="",OFFSET(B110,-1,0,1,1)="",OR(OR(OFFSET(F110,-1,0,1)&lt;0,OFFSET(H110,-1,0,1)&lt;0),OFFSET(P110,-1,0,1,1)&lt;&gt;"")),OFFSET(E110,-2,0,1,1),IFERROR(VLOOKUP(【管】入力シート➁!B110,テーブル1[[#All],[医薬品名]:[単位2]],COLUMN(テーブル1[[#Headers],[単位2]])-3,0),"")))</f>
        <v/>
      </c>
      <c r="F110" s="66"/>
      <c r="G110" s="62" t="str">
        <f t="shared" ca="1" si="21"/>
        <v/>
      </c>
      <c r="H110" s="69"/>
      <c r="I110" s="62" t="str">
        <f t="shared" ca="1" si="23"/>
        <v/>
      </c>
      <c r="J110" s="77"/>
      <c r="K110" s="62" t="str">
        <f t="shared" ca="1" si="24"/>
        <v/>
      </c>
      <c r="L110" s="78"/>
      <c r="M110" s="62" t="str">
        <f t="shared" ca="1" si="25"/>
        <v/>
      </c>
      <c r="N110" s="79"/>
      <c r="O110" s="81"/>
      <c r="P110" s="81"/>
      <c r="Q110" s="89"/>
      <c r="R110" s="91"/>
      <c r="S110" s="88" t="str">
        <f t="shared" ca="1" si="18"/>
        <v/>
      </c>
      <c r="V110" s="16">
        <f t="shared" si="19"/>
        <v>1</v>
      </c>
    </row>
    <row r="111" spans="1:22" ht="40" customHeight="1">
      <c r="A111" s="16">
        <f t="shared" ca="1" si="22"/>
        <v>105</v>
      </c>
      <c r="B111" s="64"/>
      <c r="C111" s="58" t="str">
        <f ca="1">IF(AND(B111="",OFFSET(B111,-1,0,1,1)&lt;&gt;""),OFFSET(C111,-1,0,1,1),IF(AND(B111="",OFFSET(B111,-1,0,1,1)="",OR(OFFSET(N111,-1,0,1)&lt;&gt;"",OFFSET(P111,-1,0,1,1)&lt;&gt;"")),OFFSET(C111,-2,0,1,1),IFERROR(VLOOKUP(【管】入力シート➁!B111,テーブル1[[#All],[医薬品名]:[単位2]],COLUMN(【管】入力シート➁!P107)-3,0),"")))</f>
        <v/>
      </c>
      <c r="D111" s="65"/>
      <c r="E111" s="60" t="str">
        <f ca="1">IF(AND(B111="",OFFSET(B111,-1,0,1,1)&lt;&gt;""),OFFSET(E111,-1,0,1,1),IF(AND(B111="",OFFSET(B111,-1,0,1,1)="",OR(OR(OFFSET(F111,-1,0,1)&lt;0,OFFSET(H111,-1,0,1)&lt;0),OFFSET(P111,-1,0,1,1)&lt;&gt;"")),OFFSET(E111,-2,0,1,1),IFERROR(VLOOKUP(【管】入力シート➁!B111,テーブル1[[#All],[医薬品名]:[単位2]],COLUMN(テーブル1[[#Headers],[単位2]])-3,0),"")))</f>
        <v/>
      </c>
      <c r="F111" s="66"/>
      <c r="G111" s="62" t="str">
        <f t="shared" ca="1" si="21"/>
        <v/>
      </c>
      <c r="H111" s="69"/>
      <c r="I111" s="62" t="str">
        <f t="shared" ca="1" si="23"/>
        <v/>
      </c>
      <c r="J111" s="77"/>
      <c r="K111" s="62" t="str">
        <f t="shared" ca="1" si="24"/>
        <v/>
      </c>
      <c r="L111" s="78"/>
      <c r="M111" s="62" t="str">
        <f t="shared" ca="1" si="25"/>
        <v/>
      </c>
      <c r="N111" s="79"/>
      <c r="O111" s="81"/>
      <c r="P111" s="81"/>
      <c r="Q111" s="89"/>
      <c r="R111" s="91"/>
      <c r="S111" s="88" t="str">
        <f t="shared" ca="1" si="18"/>
        <v/>
      </c>
      <c r="V111" s="16">
        <f t="shared" si="19"/>
        <v>1</v>
      </c>
    </row>
    <row r="112" spans="1:22" ht="40" customHeight="1">
      <c r="A112" s="16">
        <f t="shared" ca="1" si="22"/>
        <v>106</v>
      </c>
      <c r="B112" s="64"/>
      <c r="C112" s="58" t="str">
        <f ca="1">IF(AND(B112="",OFFSET(B112,-1,0,1,1)&lt;&gt;""),OFFSET(C112,-1,0,1,1),IF(AND(B112="",OFFSET(B112,-1,0,1,1)="",OR(OFFSET(N112,-1,0,1)&lt;&gt;"",OFFSET(P112,-1,0,1,1)&lt;&gt;"")),OFFSET(C112,-2,0,1,1),IFERROR(VLOOKUP(【管】入力シート➁!B112,テーブル1[[#All],[医薬品名]:[単位2]],COLUMN(【管】入力シート➁!P108)-3,0),"")))</f>
        <v/>
      </c>
      <c r="D112" s="65"/>
      <c r="E112" s="60" t="str">
        <f ca="1">IF(AND(B112="",OFFSET(B112,-1,0,1,1)&lt;&gt;""),OFFSET(E112,-1,0,1,1),IF(AND(B112="",OFFSET(B112,-1,0,1,1)="",OR(OR(OFFSET(F112,-1,0,1)&lt;0,OFFSET(H112,-1,0,1)&lt;0),OFFSET(P112,-1,0,1,1)&lt;&gt;"")),OFFSET(E112,-2,0,1,1),IFERROR(VLOOKUP(【管】入力シート➁!B112,テーブル1[[#All],[医薬品名]:[単位2]],COLUMN(テーブル1[[#Headers],[単位2]])-3,0),"")))</f>
        <v/>
      </c>
      <c r="F112" s="66"/>
      <c r="G112" s="62" t="str">
        <f t="shared" ca="1" si="21"/>
        <v/>
      </c>
      <c r="H112" s="69"/>
      <c r="I112" s="62" t="str">
        <f t="shared" ca="1" si="23"/>
        <v/>
      </c>
      <c r="J112" s="77"/>
      <c r="K112" s="62" t="str">
        <f t="shared" ca="1" si="24"/>
        <v/>
      </c>
      <c r="L112" s="78"/>
      <c r="M112" s="62" t="str">
        <f t="shared" ca="1" si="25"/>
        <v/>
      </c>
      <c r="N112" s="79"/>
      <c r="O112" s="81"/>
      <c r="P112" s="81"/>
      <c r="Q112" s="89"/>
      <c r="R112" s="91"/>
      <c r="S112" s="88" t="str">
        <f t="shared" ca="1" si="18"/>
        <v/>
      </c>
      <c r="V112" s="16">
        <f t="shared" si="19"/>
        <v>1</v>
      </c>
    </row>
    <row r="113" spans="1:22" ht="40" customHeight="1">
      <c r="A113" s="16">
        <f t="shared" ca="1" si="22"/>
        <v>107</v>
      </c>
      <c r="B113" s="64"/>
      <c r="C113" s="58" t="str">
        <f ca="1">IF(AND(B113="",OFFSET(B113,-1,0,1,1)&lt;&gt;""),OFFSET(C113,-1,0,1,1),IF(AND(B113="",OFFSET(B113,-1,0,1,1)="",OR(OFFSET(N113,-1,0,1)&lt;&gt;"",OFFSET(P113,-1,0,1,1)&lt;&gt;"")),OFFSET(C113,-2,0,1,1),IFERROR(VLOOKUP(【管】入力シート➁!B113,テーブル1[[#All],[医薬品名]:[単位2]],COLUMN(【管】入力シート➁!P109)-3,0),"")))</f>
        <v/>
      </c>
      <c r="D113" s="65"/>
      <c r="E113" s="60" t="str">
        <f ca="1">IF(AND(B113="",OFFSET(B113,-1,0,1,1)&lt;&gt;""),OFFSET(E113,-1,0,1,1),IF(AND(B113="",OFFSET(B113,-1,0,1,1)="",OR(OR(OFFSET(F113,-1,0,1)&lt;0,OFFSET(H113,-1,0,1)&lt;0),OFFSET(P113,-1,0,1,1)&lt;&gt;"")),OFFSET(E113,-2,0,1,1),IFERROR(VLOOKUP(【管】入力シート➁!B113,テーブル1[[#All],[医薬品名]:[単位2]],COLUMN(テーブル1[[#Headers],[単位2]])-3,0),"")))</f>
        <v/>
      </c>
      <c r="F113" s="66"/>
      <c r="G113" s="62" t="str">
        <f t="shared" ca="1" si="21"/>
        <v/>
      </c>
      <c r="H113" s="69"/>
      <c r="I113" s="62" t="str">
        <f t="shared" ca="1" si="23"/>
        <v/>
      </c>
      <c r="J113" s="77"/>
      <c r="K113" s="62" t="str">
        <f t="shared" ca="1" si="24"/>
        <v/>
      </c>
      <c r="L113" s="78"/>
      <c r="M113" s="62" t="str">
        <f t="shared" ca="1" si="25"/>
        <v/>
      </c>
      <c r="N113" s="79"/>
      <c r="O113" s="81"/>
      <c r="P113" s="81"/>
      <c r="Q113" s="89"/>
      <c r="R113" s="91"/>
      <c r="S113" s="88" t="str">
        <f t="shared" ca="1" si="18"/>
        <v/>
      </c>
      <c r="V113" s="16">
        <f t="shared" si="19"/>
        <v>1</v>
      </c>
    </row>
    <row r="114" spans="1:22" ht="40" customHeight="1">
      <c r="A114" s="16">
        <f t="shared" ca="1" si="22"/>
        <v>108</v>
      </c>
      <c r="B114" s="64"/>
      <c r="C114" s="58" t="str">
        <f ca="1">IF(AND(B114="",OFFSET(B114,-1,0,1,1)&lt;&gt;""),OFFSET(C114,-1,0,1,1),IF(AND(B114="",OFFSET(B114,-1,0,1,1)="",OR(OFFSET(N114,-1,0,1)&lt;&gt;"",OFFSET(P114,-1,0,1,1)&lt;&gt;"")),OFFSET(C114,-2,0,1,1),IFERROR(VLOOKUP(【管】入力シート➁!B114,テーブル1[[#All],[医薬品名]:[単位2]],COLUMN(【管】入力シート➁!P110)-3,0),"")))</f>
        <v/>
      </c>
      <c r="D114" s="65"/>
      <c r="E114" s="60" t="str">
        <f ca="1">IF(AND(B114="",OFFSET(B114,-1,0,1,1)&lt;&gt;""),OFFSET(E114,-1,0,1,1),IF(AND(B114="",OFFSET(B114,-1,0,1,1)="",OR(OR(OFFSET(F114,-1,0,1)&lt;0,OFFSET(H114,-1,0,1)&lt;0),OFFSET(P114,-1,0,1,1)&lt;&gt;"")),OFFSET(E114,-2,0,1,1),IFERROR(VLOOKUP(【管】入力シート➁!B114,テーブル1[[#All],[医薬品名]:[単位2]],COLUMN(テーブル1[[#Headers],[単位2]])-3,0),"")))</f>
        <v/>
      </c>
      <c r="F114" s="66"/>
      <c r="G114" s="62" t="str">
        <f t="shared" ca="1" si="21"/>
        <v/>
      </c>
      <c r="H114" s="69"/>
      <c r="I114" s="62" t="str">
        <f t="shared" ca="1" si="23"/>
        <v/>
      </c>
      <c r="J114" s="77"/>
      <c r="K114" s="62" t="str">
        <f t="shared" ca="1" si="24"/>
        <v/>
      </c>
      <c r="L114" s="78"/>
      <c r="M114" s="62" t="str">
        <f t="shared" ca="1" si="25"/>
        <v/>
      </c>
      <c r="N114" s="79"/>
      <c r="O114" s="81"/>
      <c r="P114" s="81"/>
      <c r="Q114" s="89"/>
      <c r="R114" s="91"/>
      <c r="S114" s="88" t="str">
        <f t="shared" ca="1" si="18"/>
        <v/>
      </c>
      <c r="V114" s="16">
        <f t="shared" si="19"/>
        <v>1</v>
      </c>
    </row>
    <row r="115" spans="1:22" ht="40" customHeight="1">
      <c r="A115" s="16">
        <f t="shared" ca="1" si="22"/>
        <v>109</v>
      </c>
      <c r="B115" s="64"/>
      <c r="C115" s="58" t="str">
        <f ca="1">IF(AND(B115="",OFFSET(B115,-1,0,1,1)&lt;&gt;""),OFFSET(C115,-1,0,1,1),IF(AND(B115="",OFFSET(B115,-1,0,1,1)="",OR(OFFSET(N115,-1,0,1)&lt;&gt;"",OFFSET(P115,-1,0,1,1)&lt;&gt;"")),OFFSET(C115,-2,0,1,1),IFERROR(VLOOKUP(【管】入力シート➁!B115,テーブル1[[#All],[医薬品名]:[単位2]],COLUMN(【管】入力シート➁!P111)-3,0),"")))</f>
        <v/>
      </c>
      <c r="D115" s="65"/>
      <c r="E115" s="60" t="str">
        <f ca="1">IF(AND(B115="",OFFSET(B115,-1,0,1,1)&lt;&gt;""),OFFSET(E115,-1,0,1,1),IF(AND(B115="",OFFSET(B115,-1,0,1,1)="",OR(OR(OFFSET(F115,-1,0,1)&lt;0,OFFSET(H115,-1,0,1)&lt;0),OFFSET(P115,-1,0,1,1)&lt;&gt;"")),OFFSET(E115,-2,0,1,1),IFERROR(VLOOKUP(【管】入力シート➁!B115,テーブル1[[#All],[医薬品名]:[単位2]],COLUMN(テーブル1[[#Headers],[単位2]])-3,0),"")))</f>
        <v/>
      </c>
      <c r="F115" s="66"/>
      <c r="G115" s="62" t="str">
        <f t="shared" ca="1" si="21"/>
        <v/>
      </c>
      <c r="H115" s="69"/>
      <c r="I115" s="62" t="str">
        <f t="shared" ca="1" si="23"/>
        <v/>
      </c>
      <c r="J115" s="77"/>
      <c r="K115" s="62" t="str">
        <f t="shared" ca="1" si="24"/>
        <v/>
      </c>
      <c r="L115" s="78"/>
      <c r="M115" s="62" t="str">
        <f t="shared" ca="1" si="25"/>
        <v/>
      </c>
      <c r="N115" s="79"/>
      <c r="O115" s="81"/>
      <c r="P115" s="81"/>
      <c r="Q115" s="89"/>
      <c r="R115" s="91"/>
      <c r="S115" s="88" t="str">
        <f t="shared" ca="1" si="18"/>
        <v/>
      </c>
      <c r="V115" s="16">
        <f t="shared" si="19"/>
        <v>1</v>
      </c>
    </row>
    <row r="116" spans="1:22" ht="40" customHeight="1">
      <c r="A116" s="16">
        <f t="shared" ca="1" si="22"/>
        <v>110</v>
      </c>
      <c r="B116" s="64"/>
      <c r="C116" s="58" t="str">
        <f ca="1">IF(AND(B116="",OFFSET(B116,-1,0,1,1)&lt;&gt;""),OFFSET(C116,-1,0,1,1),IF(AND(B116="",OFFSET(B116,-1,0,1,1)="",OR(OFFSET(N116,-1,0,1)&lt;&gt;"",OFFSET(P116,-1,0,1,1)&lt;&gt;"")),OFFSET(C116,-2,0,1,1),IFERROR(VLOOKUP(【管】入力シート➁!B116,テーブル1[[#All],[医薬品名]:[単位2]],COLUMN(【管】入力シート➁!P112)-3,0),"")))</f>
        <v/>
      </c>
      <c r="D116" s="65"/>
      <c r="E116" s="60" t="str">
        <f ca="1">IF(AND(B116="",OFFSET(B116,-1,0,1,1)&lt;&gt;""),OFFSET(E116,-1,0,1,1),IF(AND(B116="",OFFSET(B116,-1,0,1,1)="",OR(OR(OFFSET(F116,-1,0,1)&lt;0,OFFSET(H116,-1,0,1)&lt;0),OFFSET(P116,-1,0,1,1)&lt;&gt;"")),OFFSET(E116,-2,0,1,1),IFERROR(VLOOKUP(【管】入力シート➁!B116,テーブル1[[#All],[医薬品名]:[単位2]],COLUMN(テーブル1[[#Headers],[単位2]])-3,0),"")))</f>
        <v/>
      </c>
      <c r="F116" s="66"/>
      <c r="G116" s="62" t="str">
        <f t="shared" ca="1" si="21"/>
        <v/>
      </c>
      <c r="H116" s="69"/>
      <c r="I116" s="62" t="str">
        <f t="shared" ca="1" si="23"/>
        <v/>
      </c>
      <c r="J116" s="77"/>
      <c r="K116" s="62" t="str">
        <f t="shared" ca="1" si="24"/>
        <v/>
      </c>
      <c r="L116" s="78"/>
      <c r="M116" s="62" t="str">
        <f t="shared" ca="1" si="25"/>
        <v/>
      </c>
      <c r="N116" s="79"/>
      <c r="O116" s="81"/>
      <c r="P116" s="81"/>
      <c r="Q116" s="89"/>
      <c r="R116" s="91"/>
      <c r="S116" s="88" t="str">
        <f t="shared" ca="1" si="18"/>
        <v/>
      </c>
      <c r="V116" s="16">
        <f t="shared" si="19"/>
        <v>1</v>
      </c>
    </row>
    <row r="117" spans="1:22" ht="40" customHeight="1">
      <c r="A117" s="16">
        <f t="shared" ca="1" si="22"/>
        <v>111</v>
      </c>
      <c r="B117" s="64"/>
      <c r="C117" s="58" t="str">
        <f ca="1">IF(AND(B117="",OFFSET(B117,-1,0,1,1)&lt;&gt;""),OFFSET(C117,-1,0,1,1),IF(AND(B117="",OFFSET(B117,-1,0,1,1)="",OR(OFFSET(N117,-1,0,1)&lt;&gt;"",OFFSET(P117,-1,0,1,1)&lt;&gt;"")),OFFSET(C117,-2,0,1,1),IFERROR(VLOOKUP(【管】入力シート➁!B117,テーブル1[[#All],[医薬品名]:[単位2]],COLUMN(【管】入力シート➁!P113)-3,0),"")))</f>
        <v/>
      </c>
      <c r="D117" s="65"/>
      <c r="E117" s="60" t="str">
        <f ca="1">IF(AND(B117="",OFFSET(B117,-1,0,1,1)&lt;&gt;""),OFFSET(E117,-1,0,1,1),IF(AND(B117="",OFFSET(B117,-1,0,1,1)="",OR(OR(OFFSET(F117,-1,0,1)&lt;0,OFFSET(H117,-1,0,1)&lt;0),OFFSET(P117,-1,0,1,1)&lt;&gt;"")),OFFSET(E117,-2,0,1,1),IFERROR(VLOOKUP(【管】入力シート➁!B117,テーブル1[[#All],[医薬品名]:[単位2]],COLUMN(テーブル1[[#Headers],[単位2]])-3,0),"")))</f>
        <v/>
      </c>
      <c r="F117" s="66"/>
      <c r="G117" s="62" t="str">
        <f t="shared" ca="1" si="21"/>
        <v/>
      </c>
      <c r="H117" s="69"/>
      <c r="I117" s="62" t="str">
        <f t="shared" ca="1" si="23"/>
        <v/>
      </c>
      <c r="J117" s="77"/>
      <c r="K117" s="62" t="str">
        <f t="shared" ca="1" si="24"/>
        <v/>
      </c>
      <c r="L117" s="78"/>
      <c r="M117" s="62" t="str">
        <f t="shared" ca="1" si="25"/>
        <v/>
      </c>
      <c r="N117" s="79"/>
      <c r="O117" s="81"/>
      <c r="P117" s="81"/>
      <c r="Q117" s="89"/>
      <c r="R117" s="91"/>
      <c r="S117" s="88" t="str">
        <f t="shared" ca="1" si="18"/>
        <v/>
      </c>
      <c r="V117" s="16">
        <f t="shared" si="19"/>
        <v>1</v>
      </c>
    </row>
    <row r="118" spans="1:22" ht="40" customHeight="1">
      <c r="A118" s="16">
        <f t="shared" ca="1" si="22"/>
        <v>112</v>
      </c>
      <c r="B118" s="64"/>
      <c r="C118" s="58" t="str">
        <f ca="1">IF(AND(B118="",OFFSET(B118,-1,0,1,1)&lt;&gt;""),OFFSET(C118,-1,0,1,1),IF(AND(B118="",OFFSET(B118,-1,0,1,1)="",OR(OFFSET(N118,-1,0,1)&lt;&gt;"",OFFSET(P118,-1,0,1,1)&lt;&gt;"")),OFFSET(C118,-2,0,1,1),IFERROR(VLOOKUP(【管】入力シート➁!B118,テーブル1[[#All],[医薬品名]:[単位2]],COLUMN(【管】入力シート➁!P114)-3,0),"")))</f>
        <v/>
      </c>
      <c r="D118" s="65"/>
      <c r="E118" s="60" t="str">
        <f ca="1">IF(AND(B118="",OFFSET(B118,-1,0,1,1)&lt;&gt;""),OFFSET(E118,-1,0,1,1),IF(AND(B118="",OFFSET(B118,-1,0,1,1)="",OR(OR(OFFSET(F118,-1,0,1)&lt;0,OFFSET(H118,-1,0,1)&lt;0),OFFSET(P118,-1,0,1,1)&lt;&gt;"")),OFFSET(E118,-2,0,1,1),IFERROR(VLOOKUP(【管】入力シート➁!B118,テーブル1[[#All],[医薬品名]:[単位2]],COLUMN(テーブル1[[#Headers],[単位2]])-3,0),"")))</f>
        <v/>
      </c>
      <c r="F118" s="66"/>
      <c r="G118" s="62" t="str">
        <f t="shared" ca="1" si="21"/>
        <v/>
      </c>
      <c r="H118" s="69"/>
      <c r="I118" s="62" t="str">
        <f t="shared" ca="1" si="23"/>
        <v/>
      </c>
      <c r="J118" s="77"/>
      <c r="K118" s="62" t="str">
        <f t="shared" ca="1" si="24"/>
        <v/>
      </c>
      <c r="L118" s="78"/>
      <c r="M118" s="62" t="str">
        <f t="shared" ca="1" si="25"/>
        <v/>
      </c>
      <c r="N118" s="79"/>
      <c r="O118" s="81"/>
      <c r="P118" s="81"/>
      <c r="Q118" s="89"/>
      <c r="R118" s="91"/>
      <c r="S118" s="88" t="str">
        <f t="shared" ca="1" si="18"/>
        <v/>
      </c>
      <c r="V118" s="16">
        <f t="shared" si="19"/>
        <v>1</v>
      </c>
    </row>
    <row r="119" spans="1:22" ht="40" customHeight="1">
      <c r="A119" s="16">
        <f t="shared" ca="1" si="22"/>
        <v>113</v>
      </c>
      <c r="B119" s="64"/>
      <c r="C119" s="58" t="str">
        <f ca="1">IF(AND(B119="",OFFSET(B119,-1,0,1,1)&lt;&gt;""),OFFSET(C119,-1,0,1,1),IF(AND(B119="",OFFSET(B119,-1,0,1,1)="",OR(OFFSET(N119,-1,0,1)&lt;&gt;"",OFFSET(P119,-1,0,1,1)&lt;&gt;"")),OFFSET(C119,-2,0,1,1),IFERROR(VLOOKUP(【管】入力シート➁!B119,テーブル1[[#All],[医薬品名]:[単位2]],COLUMN(【管】入力シート➁!P115)-3,0),"")))</f>
        <v/>
      </c>
      <c r="D119" s="65"/>
      <c r="E119" s="60" t="str">
        <f ca="1">IF(AND(B119="",OFFSET(B119,-1,0,1,1)&lt;&gt;""),OFFSET(E119,-1,0,1,1),IF(AND(B119="",OFFSET(B119,-1,0,1,1)="",OR(OR(OFFSET(F119,-1,0,1)&lt;0,OFFSET(H119,-1,0,1)&lt;0),OFFSET(P119,-1,0,1,1)&lt;&gt;"")),OFFSET(E119,-2,0,1,1),IFERROR(VLOOKUP(【管】入力シート➁!B119,テーブル1[[#All],[医薬品名]:[単位2]],COLUMN(テーブル1[[#Headers],[単位2]])-3,0),"")))</f>
        <v/>
      </c>
      <c r="F119" s="66"/>
      <c r="G119" s="62" t="str">
        <f t="shared" ca="1" si="21"/>
        <v/>
      </c>
      <c r="H119" s="69"/>
      <c r="I119" s="62" t="str">
        <f t="shared" ca="1" si="23"/>
        <v/>
      </c>
      <c r="J119" s="77"/>
      <c r="K119" s="62" t="str">
        <f t="shared" ca="1" si="24"/>
        <v/>
      </c>
      <c r="L119" s="78"/>
      <c r="M119" s="62" t="str">
        <f t="shared" ca="1" si="25"/>
        <v/>
      </c>
      <c r="N119" s="79"/>
      <c r="O119" s="81"/>
      <c r="P119" s="81"/>
      <c r="Q119" s="89"/>
      <c r="R119" s="91"/>
      <c r="S119" s="88" t="str">
        <f t="shared" ca="1" si="18"/>
        <v/>
      </c>
      <c r="V119" s="16">
        <f t="shared" si="19"/>
        <v>1</v>
      </c>
    </row>
    <row r="120" spans="1:22" ht="40" customHeight="1">
      <c r="A120" s="16">
        <f t="shared" ca="1" si="22"/>
        <v>114</v>
      </c>
      <c r="B120" s="64"/>
      <c r="C120" s="58" t="str">
        <f ca="1">IF(AND(B120="",OFFSET(B120,-1,0,1,1)&lt;&gt;""),OFFSET(C120,-1,0,1,1),IF(AND(B120="",OFFSET(B120,-1,0,1,1)="",OR(OFFSET(N120,-1,0,1)&lt;&gt;"",OFFSET(P120,-1,0,1,1)&lt;&gt;"")),OFFSET(C120,-2,0,1,1),IFERROR(VLOOKUP(【管】入力シート➁!B120,テーブル1[[#All],[医薬品名]:[単位2]],COLUMN(【管】入力シート➁!P116)-3,0),"")))</f>
        <v/>
      </c>
      <c r="D120" s="65"/>
      <c r="E120" s="60" t="str">
        <f ca="1">IF(AND(B120="",OFFSET(B120,-1,0,1,1)&lt;&gt;""),OFFSET(E120,-1,0,1,1),IF(AND(B120="",OFFSET(B120,-1,0,1,1)="",OR(OR(OFFSET(F120,-1,0,1)&lt;0,OFFSET(H120,-1,0,1)&lt;0),OFFSET(P120,-1,0,1,1)&lt;&gt;"")),OFFSET(E120,-2,0,1,1),IFERROR(VLOOKUP(【管】入力シート➁!B120,テーブル1[[#All],[医薬品名]:[単位2]],COLUMN(テーブル1[[#Headers],[単位2]])-3,0),"")))</f>
        <v/>
      </c>
      <c r="F120" s="66"/>
      <c r="G120" s="62" t="str">
        <f t="shared" ca="1" si="21"/>
        <v/>
      </c>
      <c r="H120" s="69"/>
      <c r="I120" s="62" t="str">
        <f t="shared" ca="1" si="23"/>
        <v/>
      </c>
      <c r="J120" s="77"/>
      <c r="K120" s="62" t="str">
        <f t="shared" ca="1" si="24"/>
        <v/>
      </c>
      <c r="L120" s="78"/>
      <c r="M120" s="62" t="str">
        <f t="shared" ca="1" si="25"/>
        <v/>
      </c>
      <c r="N120" s="79"/>
      <c r="O120" s="81"/>
      <c r="P120" s="81"/>
      <c r="Q120" s="89"/>
      <c r="R120" s="91"/>
      <c r="S120" s="88" t="str">
        <f t="shared" ca="1" si="18"/>
        <v/>
      </c>
      <c r="V120" s="16">
        <f t="shared" si="19"/>
        <v>1</v>
      </c>
    </row>
    <row r="121" spans="1:22" ht="40" customHeight="1">
      <c r="A121" s="16">
        <f t="shared" ca="1" si="22"/>
        <v>115</v>
      </c>
      <c r="B121" s="64"/>
      <c r="C121" s="58" t="str">
        <f ca="1">IF(AND(B121="",OFFSET(B121,-1,0,1,1)&lt;&gt;""),OFFSET(C121,-1,0,1,1),IF(AND(B121="",OFFSET(B121,-1,0,1,1)="",OR(OFFSET(N121,-1,0,1)&lt;&gt;"",OFFSET(P121,-1,0,1,1)&lt;&gt;"")),OFFSET(C121,-2,0,1,1),IFERROR(VLOOKUP(【管】入力シート➁!B121,テーブル1[[#All],[医薬品名]:[単位2]],COLUMN(【管】入力シート➁!P117)-3,0),"")))</f>
        <v/>
      </c>
      <c r="D121" s="65"/>
      <c r="E121" s="60" t="str">
        <f ca="1">IF(AND(B121="",OFFSET(B121,-1,0,1,1)&lt;&gt;""),OFFSET(E121,-1,0,1,1),IF(AND(B121="",OFFSET(B121,-1,0,1,1)="",OR(OR(OFFSET(F121,-1,0,1)&lt;0,OFFSET(H121,-1,0,1)&lt;0),OFFSET(P121,-1,0,1,1)&lt;&gt;"")),OFFSET(E121,-2,0,1,1),IFERROR(VLOOKUP(【管】入力シート➁!B121,テーブル1[[#All],[医薬品名]:[単位2]],COLUMN(テーブル1[[#Headers],[単位2]])-3,0),"")))</f>
        <v/>
      </c>
      <c r="F121" s="66"/>
      <c r="G121" s="62" t="str">
        <f t="shared" ca="1" si="21"/>
        <v/>
      </c>
      <c r="H121" s="69"/>
      <c r="I121" s="62" t="str">
        <f t="shared" ca="1" si="23"/>
        <v/>
      </c>
      <c r="J121" s="77"/>
      <c r="K121" s="62" t="str">
        <f t="shared" ca="1" si="24"/>
        <v/>
      </c>
      <c r="L121" s="78"/>
      <c r="M121" s="62" t="str">
        <f t="shared" ca="1" si="25"/>
        <v/>
      </c>
      <c r="N121" s="79"/>
      <c r="O121" s="81"/>
      <c r="P121" s="81"/>
      <c r="Q121" s="89"/>
      <c r="R121" s="91"/>
      <c r="S121" s="88" t="str">
        <f t="shared" ca="1" si="18"/>
        <v/>
      </c>
      <c r="V121" s="16">
        <f t="shared" si="19"/>
        <v>1</v>
      </c>
    </row>
    <row r="122" spans="1:22" ht="40" customHeight="1">
      <c r="A122" s="16">
        <f t="shared" ca="1" si="22"/>
        <v>116</v>
      </c>
      <c r="B122" s="64"/>
      <c r="C122" s="58" t="str">
        <f ca="1">IF(AND(B122="",OFFSET(B122,-1,0,1,1)&lt;&gt;""),OFFSET(C122,-1,0,1,1),IF(AND(B122="",OFFSET(B122,-1,0,1,1)="",OR(OFFSET(N122,-1,0,1)&lt;&gt;"",OFFSET(P122,-1,0,1,1)&lt;&gt;"")),OFFSET(C122,-2,0,1,1),IFERROR(VLOOKUP(【管】入力シート➁!B122,テーブル1[[#All],[医薬品名]:[単位2]],COLUMN(【管】入力シート➁!P118)-3,0),"")))</f>
        <v/>
      </c>
      <c r="D122" s="65"/>
      <c r="E122" s="60" t="str">
        <f ca="1">IF(AND(B122="",OFFSET(B122,-1,0,1,1)&lt;&gt;""),OFFSET(E122,-1,0,1,1),IF(AND(B122="",OFFSET(B122,-1,0,1,1)="",OR(OR(OFFSET(F122,-1,0,1)&lt;0,OFFSET(H122,-1,0,1)&lt;0),OFFSET(P122,-1,0,1,1)&lt;&gt;"")),OFFSET(E122,-2,0,1,1),IFERROR(VLOOKUP(【管】入力シート➁!B122,テーブル1[[#All],[医薬品名]:[単位2]],COLUMN(テーブル1[[#Headers],[単位2]])-3,0),"")))</f>
        <v/>
      </c>
      <c r="F122" s="66"/>
      <c r="G122" s="62" t="str">
        <f t="shared" ca="1" si="21"/>
        <v/>
      </c>
      <c r="H122" s="69"/>
      <c r="I122" s="62" t="str">
        <f t="shared" ca="1" si="23"/>
        <v/>
      </c>
      <c r="J122" s="77"/>
      <c r="K122" s="62" t="str">
        <f t="shared" ca="1" si="24"/>
        <v/>
      </c>
      <c r="L122" s="78"/>
      <c r="M122" s="62" t="str">
        <f t="shared" ca="1" si="25"/>
        <v/>
      </c>
      <c r="N122" s="79"/>
      <c r="O122" s="81"/>
      <c r="P122" s="81"/>
      <c r="Q122" s="89"/>
      <c r="R122" s="91"/>
      <c r="S122" s="88" t="str">
        <f t="shared" ca="1" si="18"/>
        <v/>
      </c>
      <c r="V122" s="16">
        <f t="shared" si="19"/>
        <v>1</v>
      </c>
    </row>
    <row r="123" spans="1:22" ht="40" customHeight="1">
      <c r="A123" s="16">
        <f t="shared" ca="1" si="22"/>
        <v>117</v>
      </c>
      <c r="B123" s="64"/>
      <c r="C123" s="58" t="str">
        <f ca="1">IF(AND(B123="",OFFSET(B123,-1,0,1,1)&lt;&gt;""),OFFSET(C123,-1,0,1,1),IF(AND(B123="",OFFSET(B123,-1,0,1,1)="",OR(OFFSET(N123,-1,0,1)&lt;&gt;"",OFFSET(P123,-1,0,1,1)&lt;&gt;"")),OFFSET(C123,-2,0,1,1),IFERROR(VLOOKUP(【管】入力シート➁!B123,テーブル1[[#All],[医薬品名]:[単位2]],COLUMN(【管】入力シート➁!P119)-3,0),"")))</f>
        <v/>
      </c>
      <c r="D123" s="65"/>
      <c r="E123" s="60" t="str">
        <f ca="1">IF(AND(B123="",OFFSET(B123,-1,0,1,1)&lt;&gt;""),OFFSET(E123,-1,0,1,1),IF(AND(B123="",OFFSET(B123,-1,0,1,1)="",OR(OR(OFFSET(F123,-1,0,1)&lt;0,OFFSET(H123,-1,0,1)&lt;0),OFFSET(P123,-1,0,1,1)&lt;&gt;"")),OFFSET(E123,-2,0,1,1),IFERROR(VLOOKUP(【管】入力シート➁!B123,テーブル1[[#All],[医薬品名]:[単位2]],COLUMN(テーブル1[[#Headers],[単位2]])-3,0),"")))</f>
        <v/>
      </c>
      <c r="F123" s="66"/>
      <c r="G123" s="62" t="str">
        <f t="shared" ca="1" si="21"/>
        <v/>
      </c>
      <c r="H123" s="69"/>
      <c r="I123" s="62" t="str">
        <f t="shared" ca="1" si="23"/>
        <v/>
      </c>
      <c r="J123" s="77"/>
      <c r="K123" s="62" t="str">
        <f t="shared" ca="1" si="24"/>
        <v/>
      </c>
      <c r="L123" s="78"/>
      <c r="M123" s="62" t="str">
        <f t="shared" ca="1" si="25"/>
        <v/>
      </c>
      <c r="N123" s="79"/>
      <c r="O123" s="81"/>
      <c r="P123" s="81"/>
      <c r="Q123" s="89"/>
      <c r="R123" s="91"/>
      <c r="S123" s="88" t="str">
        <f t="shared" ca="1" si="18"/>
        <v/>
      </c>
      <c r="V123" s="16">
        <f t="shared" si="19"/>
        <v>1</v>
      </c>
    </row>
    <row r="124" spans="1:22" ht="40" customHeight="1">
      <c r="A124" s="16">
        <f t="shared" ca="1" si="22"/>
        <v>118</v>
      </c>
      <c r="B124" s="64"/>
      <c r="C124" s="58" t="str">
        <f ca="1">IF(AND(B124="",OFFSET(B124,-1,0,1,1)&lt;&gt;""),OFFSET(C124,-1,0,1,1),IF(AND(B124="",OFFSET(B124,-1,0,1,1)="",OR(OFFSET(N124,-1,0,1)&lt;&gt;"",OFFSET(P124,-1,0,1,1)&lt;&gt;"")),OFFSET(C124,-2,0,1,1),IFERROR(VLOOKUP(【管】入力シート➁!B124,テーブル1[[#All],[医薬品名]:[単位2]],COLUMN(【管】入力シート➁!P120)-3,0),"")))</f>
        <v/>
      </c>
      <c r="D124" s="65"/>
      <c r="E124" s="60" t="str">
        <f ca="1">IF(AND(B124="",OFFSET(B124,-1,0,1,1)&lt;&gt;""),OFFSET(E124,-1,0,1,1),IF(AND(B124="",OFFSET(B124,-1,0,1,1)="",OR(OR(OFFSET(F124,-1,0,1)&lt;0,OFFSET(H124,-1,0,1)&lt;0),OFFSET(P124,-1,0,1,1)&lt;&gt;"")),OFFSET(E124,-2,0,1,1),IFERROR(VLOOKUP(【管】入力シート➁!B124,テーブル1[[#All],[医薬品名]:[単位2]],COLUMN(テーブル1[[#Headers],[単位2]])-3,0),"")))</f>
        <v/>
      </c>
      <c r="F124" s="66"/>
      <c r="G124" s="62" t="str">
        <f t="shared" ca="1" si="21"/>
        <v/>
      </c>
      <c r="H124" s="69"/>
      <c r="I124" s="62" t="str">
        <f t="shared" ca="1" si="23"/>
        <v/>
      </c>
      <c r="J124" s="77"/>
      <c r="K124" s="62" t="str">
        <f t="shared" ca="1" si="24"/>
        <v/>
      </c>
      <c r="L124" s="78"/>
      <c r="M124" s="62" t="str">
        <f t="shared" ca="1" si="25"/>
        <v/>
      </c>
      <c r="N124" s="79"/>
      <c r="O124" s="81"/>
      <c r="P124" s="81"/>
      <c r="Q124" s="89"/>
      <c r="R124" s="91"/>
      <c r="S124" s="88" t="str">
        <f t="shared" ca="1" si="18"/>
        <v/>
      </c>
      <c r="V124" s="16">
        <f t="shared" si="19"/>
        <v>1</v>
      </c>
    </row>
    <row r="125" spans="1:22" ht="40" customHeight="1">
      <c r="A125" s="16">
        <f t="shared" ca="1" si="22"/>
        <v>119</v>
      </c>
      <c r="B125" s="64"/>
      <c r="C125" s="58" t="str">
        <f ca="1">IF(AND(B125="",OFFSET(B125,-1,0,1,1)&lt;&gt;""),OFFSET(C125,-1,0,1,1),IF(AND(B125="",OFFSET(B125,-1,0,1,1)="",OR(OFFSET(N125,-1,0,1)&lt;&gt;"",OFFSET(P125,-1,0,1,1)&lt;&gt;"")),OFFSET(C125,-2,0,1,1),IFERROR(VLOOKUP(【管】入力シート➁!B125,テーブル1[[#All],[医薬品名]:[単位2]],COLUMN(【管】入力シート➁!P121)-3,0),"")))</f>
        <v/>
      </c>
      <c r="D125" s="65"/>
      <c r="E125" s="60" t="str">
        <f ca="1">IF(AND(B125="",OFFSET(B125,-1,0,1,1)&lt;&gt;""),OFFSET(E125,-1,0,1,1),IF(AND(B125="",OFFSET(B125,-1,0,1,1)="",OR(OR(OFFSET(F125,-1,0,1)&lt;0,OFFSET(H125,-1,0,1)&lt;0),OFFSET(P125,-1,0,1,1)&lt;&gt;"")),OFFSET(E125,-2,0,1,1),IFERROR(VLOOKUP(【管】入力シート➁!B125,テーブル1[[#All],[医薬品名]:[単位2]],COLUMN(テーブル1[[#Headers],[単位2]])-3,0),"")))</f>
        <v/>
      </c>
      <c r="F125" s="66"/>
      <c r="G125" s="62" t="str">
        <f t="shared" ca="1" si="21"/>
        <v/>
      </c>
      <c r="H125" s="69"/>
      <c r="I125" s="62" t="str">
        <f t="shared" ca="1" si="23"/>
        <v/>
      </c>
      <c r="J125" s="77"/>
      <c r="K125" s="62" t="str">
        <f t="shared" ca="1" si="24"/>
        <v/>
      </c>
      <c r="L125" s="78"/>
      <c r="M125" s="62" t="str">
        <f t="shared" ca="1" si="25"/>
        <v/>
      </c>
      <c r="N125" s="79"/>
      <c r="O125" s="81"/>
      <c r="P125" s="81"/>
      <c r="Q125" s="89"/>
      <c r="R125" s="91"/>
      <c r="S125" s="88" t="str">
        <f t="shared" ca="1" si="18"/>
        <v/>
      </c>
      <c r="V125" s="16">
        <f t="shared" si="19"/>
        <v>1</v>
      </c>
    </row>
    <row r="126" spans="1:22" ht="40" customHeight="1">
      <c r="A126" s="16">
        <f t="shared" ca="1" si="22"/>
        <v>120</v>
      </c>
      <c r="B126" s="64"/>
      <c r="C126" s="58" t="str">
        <f ca="1">IF(AND(B126="",OFFSET(B126,-1,0,1,1)&lt;&gt;""),OFFSET(C126,-1,0,1,1),IF(AND(B126="",OFFSET(B126,-1,0,1,1)="",OR(OFFSET(N126,-1,0,1)&lt;&gt;"",OFFSET(P126,-1,0,1,1)&lt;&gt;"")),OFFSET(C126,-2,0,1,1),IFERROR(VLOOKUP(【管】入力シート➁!B126,テーブル1[[#All],[医薬品名]:[単位2]],COLUMN(【管】入力シート➁!P122)-3,0),"")))</f>
        <v/>
      </c>
      <c r="D126" s="65"/>
      <c r="E126" s="60" t="str">
        <f ca="1">IF(AND(B126="",OFFSET(B126,-1,0,1,1)&lt;&gt;""),OFFSET(E126,-1,0,1,1),IF(AND(B126="",OFFSET(B126,-1,0,1,1)="",OR(OR(OFFSET(F126,-1,0,1)&lt;0,OFFSET(H126,-1,0,1)&lt;0),OFFSET(P126,-1,0,1,1)&lt;&gt;"")),OFFSET(E126,-2,0,1,1),IFERROR(VLOOKUP(【管】入力シート➁!B126,テーブル1[[#All],[医薬品名]:[単位2]],COLUMN(テーブル1[[#Headers],[単位2]])-3,0),"")))</f>
        <v/>
      </c>
      <c r="F126" s="66"/>
      <c r="G126" s="62" t="str">
        <f t="shared" ca="1" si="21"/>
        <v/>
      </c>
      <c r="H126" s="69"/>
      <c r="I126" s="62" t="str">
        <f t="shared" ca="1" si="23"/>
        <v/>
      </c>
      <c r="J126" s="77"/>
      <c r="K126" s="62" t="str">
        <f t="shared" ca="1" si="24"/>
        <v/>
      </c>
      <c r="L126" s="78"/>
      <c r="M126" s="62" t="str">
        <f t="shared" ca="1" si="25"/>
        <v/>
      </c>
      <c r="N126" s="79"/>
      <c r="O126" s="81"/>
      <c r="P126" s="81"/>
      <c r="Q126" s="89"/>
      <c r="R126" s="91"/>
      <c r="S126" s="88" t="str">
        <f t="shared" ca="1" si="18"/>
        <v/>
      </c>
      <c r="V126" s="16">
        <f t="shared" si="19"/>
        <v>1</v>
      </c>
    </row>
    <row r="127" spans="1:22" ht="40" customHeight="1">
      <c r="A127" s="16">
        <f t="shared" ca="1" si="22"/>
        <v>121</v>
      </c>
      <c r="B127" s="64"/>
      <c r="C127" s="58" t="str">
        <f ca="1">IF(AND(B127="",OFFSET(B127,-1,0,1,1)&lt;&gt;""),OFFSET(C127,-1,0,1,1),IF(AND(B127="",OFFSET(B127,-1,0,1,1)="",OR(OFFSET(N127,-1,0,1)&lt;&gt;"",OFFSET(P127,-1,0,1,1)&lt;&gt;"")),OFFSET(C127,-2,0,1,1),IFERROR(VLOOKUP(【管】入力シート➁!B127,テーブル1[[#All],[医薬品名]:[単位2]],COLUMN(【管】入力シート➁!P123)-3,0),"")))</f>
        <v/>
      </c>
      <c r="D127" s="65"/>
      <c r="E127" s="60" t="str">
        <f ca="1">IF(AND(B127="",OFFSET(B127,-1,0,1,1)&lt;&gt;""),OFFSET(E127,-1,0,1,1),IF(AND(B127="",OFFSET(B127,-1,0,1,1)="",OR(OR(OFFSET(F127,-1,0,1)&lt;0,OFFSET(H127,-1,0,1)&lt;0),OFFSET(P127,-1,0,1,1)&lt;&gt;"")),OFFSET(E127,-2,0,1,1),IFERROR(VLOOKUP(【管】入力シート➁!B127,テーブル1[[#All],[医薬品名]:[単位2]],COLUMN(テーブル1[[#Headers],[単位2]])-3,0),"")))</f>
        <v/>
      </c>
      <c r="F127" s="66"/>
      <c r="G127" s="62" t="str">
        <f t="shared" ca="1" si="21"/>
        <v/>
      </c>
      <c r="H127" s="69"/>
      <c r="I127" s="62" t="str">
        <f t="shared" ca="1" si="23"/>
        <v/>
      </c>
      <c r="J127" s="77"/>
      <c r="K127" s="62" t="str">
        <f t="shared" ca="1" si="24"/>
        <v/>
      </c>
      <c r="L127" s="78"/>
      <c r="M127" s="62" t="str">
        <f t="shared" ca="1" si="25"/>
        <v/>
      </c>
      <c r="N127" s="79"/>
      <c r="O127" s="81"/>
      <c r="P127" s="81"/>
      <c r="Q127" s="89"/>
      <c r="R127" s="91"/>
      <c r="S127" s="88" t="str">
        <f t="shared" ca="1" si="18"/>
        <v/>
      </c>
      <c r="V127" s="16">
        <f t="shared" si="19"/>
        <v>1</v>
      </c>
    </row>
    <row r="128" spans="1:22" ht="40" customHeight="1">
      <c r="A128" s="16">
        <f t="shared" ca="1" si="22"/>
        <v>122</v>
      </c>
      <c r="B128" s="64"/>
      <c r="C128" s="58" t="str">
        <f ca="1">IF(AND(B128="",OFFSET(B128,-1,0,1,1)&lt;&gt;""),OFFSET(C128,-1,0,1,1),IF(AND(B128="",OFFSET(B128,-1,0,1,1)="",OR(OFFSET(N128,-1,0,1)&lt;&gt;"",OFFSET(P128,-1,0,1,1)&lt;&gt;"")),OFFSET(C128,-2,0,1,1),IFERROR(VLOOKUP(【管】入力シート➁!B128,テーブル1[[#All],[医薬品名]:[単位2]],COLUMN(【管】入力シート➁!P124)-3,0),"")))</f>
        <v/>
      </c>
      <c r="D128" s="65"/>
      <c r="E128" s="60" t="str">
        <f ca="1">IF(AND(B128="",OFFSET(B128,-1,0,1,1)&lt;&gt;""),OFFSET(E128,-1,0,1,1),IF(AND(B128="",OFFSET(B128,-1,0,1,1)="",OR(OR(OFFSET(F128,-1,0,1)&lt;0,OFFSET(H128,-1,0,1)&lt;0),OFFSET(P128,-1,0,1,1)&lt;&gt;"")),OFFSET(E128,-2,0,1,1),IFERROR(VLOOKUP(【管】入力シート➁!B128,テーブル1[[#All],[医薬品名]:[単位2]],COLUMN(テーブル1[[#Headers],[単位2]])-3,0),"")))</f>
        <v/>
      </c>
      <c r="F128" s="66"/>
      <c r="G128" s="62" t="str">
        <f t="shared" ca="1" si="21"/>
        <v/>
      </c>
      <c r="H128" s="69"/>
      <c r="I128" s="62" t="str">
        <f t="shared" ca="1" si="23"/>
        <v/>
      </c>
      <c r="J128" s="77"/>
      <c r="K128" s="62" t="str">
        <f t="shared" ca="1" si="24"/>
        <v/>
      </c>
      <c r="L128" s="78"/>
      <c r="M128" s="62" t="str">
        <f t="shared" ca="1" si="25"/>
        <v/>
      </c>
      <c r="N128" s="79"/>
      <c r="O128" s="81"/>
      <c r="P128" s="81"/>
      <c r="Q128" s="89"/>
      <c r="R128" s="91"/>
      <c r="S128" s="88" t="str">
        <f t="shared" ca="1" si="18"/>
        <v/>
      </c>
      <c r="V128" s="16">
        <f t="shared" si="19"/>
        <v>1</v>
      </c>
    </row>
    <row r="129" spans="1:22" ht="40" customHeight="1">
      <c r="A129" s="16">
        <f t="shared" ca="1" si="22"/>
        <v>123</v>
      </c>
      <c r="B129" s="64"/>
      <c r="C129" s="58" t="str">
        <f ca="1">IF(AND(B129="",OFFSET(B129,-1,0,1,1)&lt;&gt;""),OFFSET(C129,-1,0,1,1),IF(AND(B129="",OFFSET(B129,-1,0,1,1)="",OR(OFFSET(N129,-1,0,1)&lt;&gt;"",OFFSET(P129,-1,0,1,1)&lt;&gt;"")),OFFSET(C129,-2,0,1,1),IFERROR(VLOOKUP(【管】入力シート➁!B129,テーブル1[[#All],[医薬品名]:[単位2]],COLUMN(【管】入力シート➁!P125)-3,0),"")))</f>
        <v/>
      </c>
      <c r="D129" s="65"/>
      <c r="E129" s="60" t="str">
        <f ca="1">IF(AND(B129="",OFFSET(B129,-1,0,1,1)&lt;&gt;""),OFFSET(E129,-1,0,1,1),IF(AND(B129="",OFFSET(B129,-1,0,1,1)="",OR(OR(OFFSET(F129,-1,0,1)&lt;0,OFFSET(H129,-1,0,1)&lt;0),OFFSET(P129,-1,0,1,1)&lt;&gt;"")),OFFSET(E129,-2,0,1,1),IFERROR(VLOOKUP(【管】入力シート➁!B129,テーブル1[[#All],[医薬品名]:[単位2]],COLUMN(テーブル1[[#Headers],[単位2]])-3,0),"")))</f>
        <v/>
      </c>
      <c r="F129" s="66"/>
      <c r="G129" s="62" t="str">
        <f t="shared" ca="1" si="21"/>
        <v/>
      </c>
      <c r="H129" s="69"/>
      <c r="I129" s="62" t="str">
        <f t="shared" ca="1" si="23"/>
        <v/>
      </c>
      <c r="J129" s="77"/>
      <c r="K129" s="62" t="str">
        <f t="shared" ca="1" si="24"/>
        <v/>
      </c>
      <c r="L129" s="78"/>
      <c r="M129" s="62" t="str">
        <f t="shared" ca="1" si="25"/>
        <v/>
      </c>
      <c r="N129" s="79"/>
      <c r="O129" s="81"/>
      <c r="P129" s="81"/>
      <c r="Q129" s="89"/>
      <c r="R129" s="91"/>
      <c r="S129" s="88" t="str">
        <f t="shared" ca="1" si="18"/>
        <v/>
      </c>
      <c r="V129" s="16">
        <f t="shared" si="19"/>
        <v>1</v>
      </c>
    </row>
    <row r="130" spans="1:22" ht="40" customHeight="1">
      <c r="A130" s="16">
        <f t="shared" ca="1" si="22"/>
        <v>124</v>
      </c>
      <c r="B130" s="64"/>
      <c r="C130" s="58" t="str">
        <f ca="1">IF(AND(B130="",OFFSET(B130,-1,0,1,1)&lt;&gt;""),OFFSET(C130,-1,0,1,1),IF(AND(B130="",OFFSET(B130,-1,0,1,1)="",OR(OFFSET(N130,-1,0,1)&lt;&gt;"",OFFSET(P130,-1,0,1,1)&lt;&gt;"")),OFFSET(C130,-2,0,1,1),IFERROR(VLOOKUP(【管】入力シート➁!B130,テーブル1[[#All],[医薬品名]:[単位2]],COLUMN(【管】入力シート➁!P126)-3,0),"")))</f>
        <v/>
      </c>
      <c r="D130" s="65"/>
      <c r="E130" s="60" t="str">
        <f ca="1">IF(AND(B130="",OFFSET(B130,-1,0,1,1)&lt;&gt;""),OFFSET(E130,-1,0,1,1),IF(AND(B130="",OFFSET(B130,-1,0,1,1)="",OR(OR(OFFSET(F130,-1,0,1)&lt;0,OFFSET(H130,-1,0,1)&lt;0),OFFSET(P130,-1,0,1,1)&lt;&gt;"")),OFFSET(E130,-2,0,1,1),IFERROR(VLOOKUP(【管】入力シート➁!B130,テーブル1[[#All],[医薬品名]:[単位2]],COLUMN(テーブル1[[#Headers],[単位2]])-3,0),"")))</f>
        <v/>
      </c>
      <c r="F130" s="66"/>
      <c r="G130" s="62" t="str">
        <f t="shared" ca="1" si="21"/>
        <v/>
      </c>
      <c r="H130" s="69"/>
      <c r="I130" s="62" t="str">
        <f t="shared" ca="1" si="23"/>
        <v/>
      </c>
      <c r="J130" s="77"/>
      <c r="K130" s="62" t="str">
        <f t="shared" ca="1" si="24"/>
        <v/>
      </c>
      <c r="L130" s="78"/>
      <c r="M130" s="62" t="str">
        <f t="shared" ca="1" si="25"/>
        <v/>
      </c>
      <c r="N130" s="79"/>
      <c r="O130" s="81"/>
      <c r="P130" s="81"/>
      <c r="Q130" s="89"/>
      <c r="R130" s="91"/>
      <c r="S130" s="88" t="str">
        <f t="shared" ca="1" si="18"/>
        <v/>
      </c>
      <c r="V130" s="16">
        <f t="shared" si="19"/>
        <v>1</v>
      </c>
    </row>
    <row r="131" spans="1:22" ht="40" customHeight="1">
      <c r="A131" s="16">
        <f t="shared" ca="1" si="22"/>
        <v>125</v>
      </c>
      <c r="B131" s="64"/>
      <c r="C131" s="58" t="str">
        <f ca="1">IF(AND(B131="",OFFSET(B131,-1,0,1,1)&lt;&gt;""),OFFSET(C131,-1,0,1,1),IF(AND(B131="",OFFSET(B131,-1,0,1,1)="",OR(OFFSET(N131,-1,0,1)&lt;&gt;"",OFFSET(P131,-1,0,1,1)&lt;&gt;"")),OFFSET(C131,-2,0,1,1),IFERROR(VLOOKUP(【管】入力シート➁!B131,テーブル1[[#All],[医薬品名]:[単位2]],COLUMN(【管】入力シート➁!P127)-3,0),"")))</f>
        <v/>
      </c>
      <c r="D131" s="65"/>
      <c r="E131" s="60" t="str">
        <f ca="1">IF(AND(B131="",OFFSET(B131,-1,0,1,1)&lt;&gt;""),OFFSET(E131,-1,0,1,1),IF(AND(B131="",OFFSET(B131,-1,0,1,1)="",OR(OR(OFFSET(F131,-1,0,1)&lt;0,OFFSET(H131,-1,0,1)&lt;0),OFFSET(P131,-1,0,1,1)&lt;&gt;"")),OFFSET(E131,-2,0,1,1),IFERROR(VLOOKUP(【管】入力シート➁!B131,テーブル1[[#All],[医薬品名]:[単位2]],COLUMN(テーブル1[[#Headers],[単位2]])-3,0),"")))</f>
        <v/>
      </c>
      <c r="F131" s="66"/>
      <c r="G131" s="62" t="str">
        <f t="shared" ca="1" si="21"/>
        <v/>
      </c>
      <c r="H131" s="69"/>
      <c r="I131" s="62" t="str">
        <f t="shared" ca="1" si="23"/>
        <v/>
      </c>
      <c r="J131" s="77"/>
      <c r="K131" s="62" t="str">
        <f t="shared" ca="1" si="24"/>
        <v/>
      </c>
      <c r="L131" s="78"/>
      <c r="M131" s="62" t="str">
        <f t="shared" ca="1" si="25"/>
        <v/>
      </c>
      <c r="N131" s="79"/>
      <c r="O131" s="81"/>
      <c r="P131" s="81"/>
      <c r="Q131" s="89"/>
      <c r="R131" s="91"/>
      <c r="S131" s="88" t="str">
        <f t="shared" ca="1" si="18"/>
        <v/>
      </c>
      <c r="V131" s="16">
        <f t="shared" si="19"/>
        <v>1</v>
      </c>
    </row>
    <row r="132" spans="1:22" ht="40" customHeight="1">
      <c r="A132" s="16">
        <f t="shared" ca="1" si="22"/>
        <v>126</v>
      </c>
      <c r="B132" s="64"/>
      <c r="C132" s="58" t="str">
        <f ca="1">IF(AND(B132="",OFFSET(B132,-1,0,1,1)&lt;&gt;""),OFFSET(C132,-1,0,1,1),IF(AND(B132="",OFFSET(B132,-1,0,1,1)="",OR(OFFSET(N132,-1,0,1)&lt;&gt;"",OFFSET(P132,-1,0,1,1)&lt;&gt;"")),OFFSET(C132,-2,0,1,1),IFERROR(VLOOKUP(【管】入力シート➁!B132,テーブル1[[#All],[医薬品名]:[単位2]],COLUMN(【管】入力シート➁!P128)-3,0),"")))</f>
        <v/>
      </c>
      <c r="D132" s="65"/>
      <c r="E132" s="60" t="str">
        <f ca="1">IF(AND(B132="",OFFSET(B132,-1,0,1,1)&lt;&gt;""),OFFSET(E132,-1,0,1,1),IF(AND(B132="",OFFSET(B132,-1,0,1,1)="",OR(OR(OFFSET(F132,-1,0,1)&lt;0,OFFSET(H132,-1,0,1)&lt;0),OFFSET(P132,-1,0,1,1)&lt;&gt;"")),OFFSET(E132,-2,0,1,1),IFERROR(VLOOKUP(【管】入力シート➁!B132,テーブル1[[#All],[医薬品名]:[単位2]],COLUMN(テーブル1[[#Headers],[単位2]])-3,0),"")))</f>
        <v/>
      </c>
      <c r="F132" s="66"/>
      <c r="G132" s="62" t="str">
        <f t="shared" ca="1" si="21"/>
        <v/>
      </c>
      <c r="H132" s="69"/>
      <c r="I132" s="62" t="str">
        <f t="shared" ca="1" si="23"/>
        <v/>
      </c>
      <c r="J132" s="77"/>
      <c r="K132" s="62" t="str">
        <f t="shared" ca="1" si="24"/>
        <v/>
      </c>
      <c r="L132" s="78"/>
      <c r="M132" s="62" t="str">
        <f t="shared" ca="1" si="25"/>
        <v/>
      </c>
      <c r="N132" s="79"/>
      <c r="O132" s="81"/>
      <c r="P132" s="81"/>
      <c r="Q132" s="89"/>
      <c r="R132" s="91"/>
      <c r="S132" s="88" t="str">
        <f t="shared" ca="1" si="18"/>
        <v/>
      </c>
      <c r="V132" s="16">
        <f t="shared" si="19"/>
        <v>1</v>
      </c>
    </row>
    <row r="133" spans="1:22" ht="40" customHeight="1">
      <c r="A133" s="16">
        <f t="shared" ca="1" si="22"/>
        <v>127</v>
      </c>
      <c r="B133" s="64"/>
      <c r="C133" s="58" t="str">
        <f ca="1">IF(AND(B133="",OFFSET(B133,-1,0,1,1)&lt;&gt;""),OFFSET(C133,-1,0,1,1),IF(AND(B133="",OFFSET(B133,-1,0,1,1)="",OR(OFFSET(N133,-1,0,1)&lt;&gt;"",OFFSET(P133,-1,0,1,1)&lt;&gt;"")),OFFSET(C133,-2,0,1,1),IFERROR(VLOOKUP(【管】入力シート➁!B133,テーブル1[[#All],[医薬品名]:[単位2]],COLUMN(【管】入力シート➁!P129)-3,0),"")))</f>
        <v/>
      </c>
      <c r="D133" s="65"/>
      <c r="E133" s="60" t="str">
        <f ca="1">IF(AND(B133="",OFFSET(B133,-1,0,1,1)&lt;&gt;""),OFFSET(E133,-1,0,1,1),IF(AND(B133="",OFFSET(B133,-1,0,1,1)="",OR(OR(OFFSET(F133,-1,0,1)&lt;0,OFFSET(H133,-1,0,1)&lt;0),OFFSET(P133,-1,0,1,1)&lt;&gt;"")),OFFSET(E133,-2,0,1,1),IFERROR(VLOOKUP(【管】入力シート➁!B133,テーブル1[[#All],[医薬品名]:[単位2]],COLUMN(テーブル1[[#Headers],[単位2]])-3,0),"")))</f>
        <v/>
      </c>
      <c r="F133" s="66"/>
      <c r="G133" s="62" t="str">
        <f t="shared" ca="1" si="21"/>
        <v/>
      </c>
      <c r="H133" s="69"/>
      <c r="I133" s="62" t="str">
        <f t="shared" ca="1" si="23"/>
        <v/>
      </c>
      <c r="J133" s="77"/>
      <c r="K133" s="62" t="str">
        <f t="shared" ca="1" si="24"/>
        <v/>
      </c>
      <c r="L133" s="78"/>
      <c r="M133" s="62" t="str">
        <f t="shared" ca="1" si="25"/>
        <v/>
      </c>
      <c r="N133" s="79"/>
      <c r="O133" s="81"/>
      <c r="P133" s="81"/>
      <c r="Q133" s="89"/>
      <c r="R133" s="91"/>
      <c r="S133" s="88" t="str">
        <f t="shared" ca="1" si="18"/>
        <v/>
      </c>
      <c r="V133" s="16">
        <f t="shared" si="19"/>
        <v>1</v>
      </c>
    </row>
    <row r="134" spans="1:22" ht="40" customHeight="1">
      <c r="A134" s="16">
        <f t="shared" ca="1" si="22"/>
        <v>128</v>
      </c>
      <c r="B134" s="64"/>
      <c r="C134" s="58" t="str">
        <f ca="1">IF(AND(B134="",OFFSET(B134,-1,0,1,1)&lt;&gt;""),OFFSET(C134,-1,0,1,1),IF(AND(B134="",OFFSET(B134,-1,0,1,1)="",OR(OFFSET(N134,-1,0,1)&lt;&gt;"",OFFSET(P134,-1,0,1,1)&lt;&gt;"")),OFFSET(C134,-2,0,1,1),IFERROR(VLOOKUP(【管】入力シート➁!B134,テーブル1[[#All],[医薬品名]:[単位2]],COLUMN(【管】入力シート➁!P130)-3,0),"")))</f>
        <v/>
      </c>
      <c r="D134" s="65"/>
      <c r="E134" s="60" t="str">
        <f ca="1">IF(AND(B134="",OFFSET(B134,-1,0,1,1)&lt;&gt;""),OFFSET(E134,-1,0,1,1),IF(AND(B134="",OFFSET(B134,-1,0,1,1)="",OR(OR(OFFSET(F134,-1,0,1)&lt;0,OFFSET(H134,-1,0,1)&lt;0),OFFSET(P134,-1,0,1,1)&lt;&gt;"")),OFFSET(E134,-2,0,1,1),IFERROR(VLOOKUP(【管】入力シート➁!B134,テーブル1[[#All],[医薬品名]:[単位2]],COLUMN(テーブル1[[#Headers],[単位2]])-3,0),"")))</f>
        <v/>
      </c>
      <c r="F134" s="66"/>
      <c r="G134" s="62" t="str">
        <f t="shared" ca="1" si="21"/>
        <v/>
      </c>
      <c r="H134" s="69"/>
      <c r="I134" s="62" t="str">
        <f t="shared" ca="1" si="23"/>
        <v/>
      </c>
      <c r="J134" s="77"/>
      <c r="K134" s="62" t="str">
        <f t="shared" ca="1" si="24"/>
        <v/>
      </c>
      <c r="L134" s="78"/>
      <c r="M134" s="62" t="str">
        <f t="shared" ca="1" si="25"/>
        <v/>
      </c>
      <c r="N134" s="79"/>
      <c r="O134" s="81"/>
      <c r="P134" s="81"/>
      <c r="Q134" s="89"/>
      <c r="R134" s="91"/>
      <c r="S134" s="88" t="str">
        <f t="shared" ca="1" si="18"/>
        <v/>
      </c>
      <c r="V134" s="16">
        <f t="shared" si="19"/>
        <v>1</v>
      </c>
    </row>
    <row r="135" spans="1:22" ht="40" customHeight="1">
      <c r="A135" s="16">
        <f t="shared" ca="1" si="22"/>
        <v>129</v>
      </c>
      <c r="B135" s="64"/>
      <c r="C135" s="58" t="str">
        <f ca="1">IF(AND(B135="",OFFSET(B135,-1,0,1,1)&lt;&gt;""),OFFSET(C135,-1,0,1,1),IF(AND(B135="",OFFSET(B135,-1,0,1,1)="",OR(OFFSET(N135,-1,0,1)&lt;&gt;"",OFFSET(P135,-1,0,1,1)&lt;&gt;"")),OFFSET(C135,-2,0,1,1),IFERROR(VLOOKUP(【管】入力シート➁!B135,テーブル1[[#All],[医薬品名]:[単位2]],COLUMN(【管】入力シート➁!P131)-3,0),"")))</f>
        <v/>
      </c>
      <c r="D135" s="65"/>
      <c r="E135" s="60" t="str">
        <f ca="1">IF(AND(B135="",OFFSET(B135,-1,0,1,1)&lt;&gt;""),OFFSET(E135,-1,0,1,1),IF(AND(B135="",OFFSET(B135,-1,0,1,1)="",OR(OR(OFFSET(F135,-1,0,1)&lt;0,OFFSET(H135,-1,0,1)&lt;0),OFFSET(P135,-1,0,1,1)&lt;&gt;"")),OFFSET(E135,-2,0,1,1),IFERROR(VLOOKUP(【管】入力シート➁!B135,テーブル1[[#All],[医薬品名]:[単位2]],COLUMN(テーブル1[[#Headers],[単位2]])-3,0),"")))</f>
        <v/>
      </c>
      <c r="F135" s="66"/>
      <c r="G135" s="62" t="str">
        <f t="shared" ca="1" si="21"/>
        <v/>
      </c>
      <c r="H135" s="69"/>
      <c r="I135" s="62" t="str">
        <f t="shared" ca="1" si="23"/>
        <v/>
      </c>
      <c r="J135" s="77"/>
      <c r="K135" s="62" t="str">
        <f t="shared" ca="1" si="24"/>
        <v/>
      </c>
      <c r="L135" s="78"/>
      <c r="M135" s="62" t="str">
        <f t="shared" ca="1" si="25"/>
        <v/>
      </c>
      <c r="N135" s="79"/>
      <c r="O135" s="81"/>
      <c r="P135" s="81"/>
      <c r="Q135" s="89"/>
      <c r="R135" s="91"/>
      <c r="S135" s="88" t="str">
        <f t="shared" ca="1" si="18"/>
        <v/>
      </c>
      <c r="V135" s="16">
        <f t="shared" si="19"/>
        <v>1</v>
      </c>
    </row>
    <row r="136" spans="1:22" ht="40" customHeight="1">
      <c r="A136" s="16">
        <f t="shared" ca="1" si="22"/>
        <v>130</v>
      </c>
      <c r="B136" s="64"/>
      <c r="C136" s="58" t="str">
        <f ca="1">IF(AND(B136="",OFFSET(B136,-1,0,1,1)&lt;&gt;""),OFFSET(C136,-1,0,1,1),IF(AND(B136="",OFFSET(B136,-1,0,1,1)="",OR(OFFSET(N136,-1,0,1)&lt;&gt;"",OFFSET(P136,-1,0,1,1)&lt;&gt;"")),OFFSET(C136,-2,0,1,1),IFERROR(VLOOKUP(【管】入力シート➁!B136,テーブル1[[#All],[医薬品名]:[単位2]],COLUMN(【管】入力シート➁!P132)-3,0),"")))</f>
        <v/>
      </c>
      <c r="D136" s="65"/>
      <c r="E136" s="60" t="str">
        <f ca="1">IF(AND(B136="",OFFSET(B136,-1,0,1,1)&lt;&gt;""),OFFSET(E136,-1,0,1,1),IF(AND(B136="",OFFSET(B136,-1,0,1,1)="",OR(OR(OFFSET(F136,-1,0,1)&lt;0,OFFSET(H136,-1,0,1)&lt;0),OFFSET(P136,-1,0,1,1)&lt;&gt;"")),OFFSET(E136,-2,0,1,1),IFERROR(VLOOKUP(【管】入力シート➁!B136,テーブル1[[#All],[医薬品名]:[単位2]],COLUMN(テーブル1[[#Headers],[単位2]])-3,0),"")))</f>
        <v/>
      </c>
      <c r="F136" s="66"/>
      <c r="G136" s="62" t="str">
        <f t="shared" ref="G136:G156" ca="1" si="26">IF(AND(E136="V",C136&lt;&gt;""),"mL",E136)</f>
        <v/>
      </c>
      <c r="H136" s="69"/>
      <c r="I136" s="62" t="str">
        <f t="shared" ca="1" si="23"/>
        <v/>
      </c>
      <c r="J136" s="77"/>
      <c r="K136" s="62" t="str">
        <f t="shared" ca="1" si="24"/>
        <v/>
      </c>
      <c r="L136" s="78"/>
      <c r="M136" s="62" t="str">
        <f t="shared" ca="1" si="25"/>
        <v/>
      </c>
      <c r="N136" s="79"/>
      <c r="O136" s="81"/>
      <c r="P136" s="81"/>
      <c r="Q136" s="89"/>
      <c r="R136" s="91"/>
      <c r="S136" s="88" t="str">
        <f t="shared" ref="S136:S156" ca="1" si="27">IF(AND(D136="",F136="",H136="",J136="",L136="",B136="",N136="",O136="",P136="",Q136="",R136=""),"",IF(OR(AND(OR(N136&lt;&gt;"",O136&lt;&gt;"",P136&lt;&gt;"",Q136&lt;&gt;""),R136=""),AND(F136="",H136="",J136="",L136="")),"×",IF(OR(AND(B136&lt;&gt;"",OFFSET(B136,1,0,1,1)="",OR(OFFSET(D136,1,0,1,1)&lt;&gt;"",OFFSET(D136,2,0,1,1)&lt;&gt;"",COUNTIF(B136,"*自家製剤*")&gt;0),OR(D136&lt;&gt;"",COUNTIF(B136,"*自家製剤*")&gt;0),OR(OFFSET(N136,1,0,1,1)&lt;&gt;"",OFFSET(P136,1,0,1,1)&lt;&gt;"",OFFSET(N136,2,0,1,1)&lt;&gt;"",OFFSET(P136,2,0,1,1)&lt;&gt;""),OFFSET(B136,2,0,1,1)="",F136+H136-J136-O136+ABS(OFFSET(F136,1,0,1,1))+ABS(OFFSET(H136,1,0,1,1))-ABS(OFFSET(J136,1,0,1,1))+ABS(OFFSET(F136,2,0,1,1))+ABS(OFFSET(H136,2,0,1,1))-ABS(OFFSET(J136,2,0,1,1))=L136-Q136+ABS(OFFSET(L136,1,0,1,1))+ABS(OFFSET(L136,2,0,1,1)),IF(OR(OFFSET(F136,1,0,1,1)&lt;0,OFFSET(H136,1,0,1,1)&lt;0,OFFSET(J136,1,0,1,1)&lt;0,OFFSET(L136,1,0,1,1)&lt;0),IF(J136&gt;(ABS(OFFSET(F136,1,0,1,1))+ABS(OFFSET(H136,1,0,1,1)))-ABS(OFFSET(L136,1,0,1,1)),AND(J136-(F136+H136+OFFSET(H136,2,0,1,1)-L136-Q136)&lt;=ABS(OFFSET(N136,1,0,1,1)),ABS(OFFSET(N136,1,0,1,1))&lt;=(ABS(OFFSET(F136,1,0,1,1))+ABS(OFFSET(H136,1,0,1,1)))-ABS(OFFSET(L136,1,0,1,1))),AND(J136-(F136+H136+OFFSET(H136,2,0,1,1)-L136-Q136)&lt;=ABS(OFFSET(N136,1,0,1,1)),ABS(OFFSET(N136,1,0,1,1))&lt;=J136)),IF(OR(OFFSET(F136,2,0,1,1)&lt;0,OFFSET(H136,2,0,1,1)&lt;0,OFFSET(J136,2,0,1,1)&lt;0,OFFSET(L136,2,0,1,1)&lt;0),IF(J136&gt;(ABS(OFFSET(F136,2,0,1,1))+ABS(OFFSET(H136,2,0,1,1)))-ABS(OFFSET(L136,2,0,1,1)),AND(J136-(F136+H136+OFFSET(H136,1,0,1,1)-L136-Q136)&lt;=ABS(OFFSET(N136,2,0,1,1)),ABS(OFFSET(N136,2,0,1,1))&lt;=(ABS(OFFSET(F136,2,0,1,1))+ABS(OFFSET(H136,2,0,1,1)))-ABS(OFFSET(L136,2,0,1,1))),AND(J136-(F136+H136+OFFSET(H136,1,0,1,1)-L136-Q136)&lt;=ABS(OFFSET(N136,2,0,1,1)),ABS(OFFSET(N136,2,0,1,1))&lt;=J136)),TRUE))),AND(B136&lt;&gt;"",OFFSET(B136,1,0,1,1)="",OR(OFFSET(N136,1,0,1,1)&lt;&gt;"",OFFSET(P136,1,0,1,1)&lt;&gt;"",OR(OFFSET(F136,1,0,1,1)&lt;0,OFFSET(H136,1,0,1,1)&lt;0)),OR(OFFSET(B136,2,0,1,1)&lt;&gt;"",OFFSET(S136,2,0,1,1)=""),OR(D136&lt;&gt;"",COUNTIF(B136,"*自家製剤*")&gt;0),F136+H136-J136-O136+ABS(OFFSET(F136,1,0,1,1))+ABS(OFFSET(H136,1,0,1,1))-ABS(OFFSET(J136,1,0,1,1))=L136-Q136+ABS(OFFSET(L136,1,0,1,1)),IF(NOT(OR(OFFSET(F136,1,0,1,1)&lt;0,OFFSET(H136,1,0,1,1)&lt;0,OFFSET(J136,1,0,1,1)&lt;0,OFFSET(L136,1,0,1,1)&lt;0)),TRUE,IF(NOT(OR(OFFSET(F136,1,0,1,1)&lt;0,OFFSET(H136,1,0,1,1)&lt;0,OFFSET(J136,1,0,1,1)&lt;0,OFFSET(L136,1,0,1,1)&lt;0)),TRUE,IF(J136&gt;(ABS(OFFSET(F136,1,0,1,1))+ABS(OFFSET(H136,1,0,1,1)))-ABS(OFFSET(L136,1,0,1,1)),AND(J136-(F136+H136-L136-Q136)&lt;=ABS(OFFSET(N136,1,0,1,1)),ABS(OFFSET(N136,1,0,1,1))&lt;=(ABS(OFFSET(F136,1,0,1,1))+ABS(OFFSET(H136,1,0,1,1)))-ABS(OFFSET(L136,1,0,1,1))),AND(J136-(F136+H136-L136-Q136)&lt;=ABS(OFFSET(N136,1,0,1,1)),ABS(OFFSET(N136,1,0,1,1))&lt;=J136))))),AND(B136&lt;&gt;"",OR(D136&lt;&gt;"",COUNTIF(B136,"*自家製剤*")&gt;0),OR(OFFSET(B136,1,0,1,1)&lt;&gt;"",OFFSET(S136,1,0,1,1)=""),F136+H136-J136-O136=L136-Q136),AND(B136&lt;&gt;"",D136="",ABS(F136)+ABS(H136)-O136-ABS(J136)=ABS(L136),OR(F136&lt;0,H136&lt;0,J136&lt;0,L136&lt;0)),),"○",IF(AND(B136="",OR(F136&lt;&gt;"",H136&lt;&gt;"",J136&lt;&gt;"",L136&lt;&gt;""),R136&lt;&gt;""),"-","×"))))</f>
        <v/>
      </c>
      <c r="V136" s="16">
        <f t="shared" ref="V136:V156" si="28">IF(ABS(F136+H136+J136+L136)=ABS(F136)+ABS(H136)+ABS(J136)+ABS(L136),1,2)</f>
        <v>1</v>
      </c>
    </row>
    <row r="137" spans="1:22" ht="40" customHeight="1">
      <c r="A137" s="16">
        <f t="shared" ref="A137:A156" ca="1" si="29">OFFSET(A137,-1,0,1,1)+1</f>
        <v>131</v>
      </c>
      <c r="B137" s="64"/>
      <c r="C137" s="58" t="str">
        <f ca="1">IF(AND(B137="",OFFSET(B137,-1,0,1,1)&lt;&gt;""),OFFSET(C137,-1,0,1,1),IF(AND(B137="",OFFSET(B137,-1,0,1,1)="",OR(OFFSET(N137,-1,0,1)&lt;&gt;"",OFFSET(P137,-1,0,1,1)&lt;&gt;"")),OFFSET(C137,-2,0,1,1),IFERROR(VLOOKUP(【管】入力シート➁!B137,テーブル1[[#All],[医薬品名]:[単位2]],COLUMN(【管】入力シート➁!P133)-3,0),"")))</f>
        <v/>
      </c>
      <c r="D137" s="65"/>
      <c r="E137" s="60" t="str">
        <f ca="1">IF(AND(B137="",OFFSET(B137,-1,0,1,1)&lt;&gt;""),OFFSET(E137,-1,0,1,1),IF(AND(B137="",OFFSET(B137,-1,0,1,1)="",OR(OR(OFFSET(F137,-1,0,1)&lt;0,OFFSET(H137,-1,0,1)&lt;0),OFFSET(P137,-1,0,1,1)&lt;&gt;"")),OFFSET(E137,-2,0,1,1),IFERROR(VLOOKUP(【管】入力シート➁!B137,テーブル1[[#All],[医薬品名]:[単位2]],COLUMN(テーブル1[[#Headers],[単位2]])-3,0),"")))</f>
        <v/>
      </c>
      <c r="F137" s="66"/>
      <c r="G137" s="62" t="str">
        <f t="shared" ca="1" si="26"/>
        <v/>
      </c>
      <c r="H137" s="69"/>
      <c r="I137" s="62" t="str">
        <f t="shared" ref="I137:I156" ca="1" si="30">G137</f>
        <v/>
      </c>
      <c r="J137" s="77"/>
      <c r="K137" s="62" t="str">
        <f t="shared" ref="K137:K156" ca="1" si="31">G137</f>
        <v/>
      </c>
      <c r="L137" s="78"/>
      <c r="M137" s="62" t="str">
        <f t="shared" ref="M137:M156" ca="1" si="32">G137</f>
        <v/>
      </c>
      <c r="N137" s="79"/>
      <c r="O137" s="81"/>
      <c r="P137" s="81"/>
      <c r="Q137" s="89"/>
      <c r="R137" s="91"/>
      <c r="S137" s="88" t="str">
        <f t="shared" ca="1" si="27"/>
        <v/>
      </c>
      <c r="V137" s="16">
        <f t="shared" si="28"/>
        <v>1</v>
      </c>
    </row>
    <row r="138" spans="1:22" ht="40" customHeight="1">
      <c r="A138" s="16">
        <f t="shared" ca="1" si="29"/>
        <v>132</v>
      </c>
      <c r="B138" s="64"/>
      <c r="C138" s="58" t="str">
        <f ca="1">IF(AND(B138="",OFFSET(B138,-1,0,1,1)&lt;&gt;""),OFFSET(C138,-1,0,1,1),IF(AND(B138="",OFFSET(B138,-1,0,1,1)="",OR(OFFSET(N138,-1,0,1)&lt;&gt;"",OFFSET(P138,-1,0,1,1)&lt;&gt;"")),OFFSET(C138,-2,0,1,1),IFERROR(VLOOKUP(【管】入力シート➁!B138,テーブル1[[#All],[医薬品名]:[単位2]],COLUMN(【管】入力シート➁!P134)-3,0),"")))</f>
        <v/>
      </c>
      <c r="D138" s="65"/>
      <c r="E138" s="60" t="str">
        <f ca="1">IF(AND(B138="",OFFSET(B138,-1,0,1,1)&lt;&gt;""),OFFSET(E138,-1,0,1,1),IF(AND(B138="",OFFSET(B138,-1,0,1,1)="",OR(OR(OFFSET(F138,-1,0,1)&lt;0,OFFSET(H138,-1,0,1)&lt;0),OFFSET(P138,-1,0,1,1)&lt;&gt;"")),OFFSET(E138,-2,0,1,1),IFERROR(VLOOKUP(【管】入力シート➁!B138,テーブル1[[#All],[医薬品名]:[単位2]],COLUMN(テーブル1[[#Headers],[単位2]])-3,0),"")))</f>
        <v/>
      </c>
      <c r="F138" s="66"/>
      <c r="G138" s="62" t="str">
        <f t="shared" ca="1" si="26"/>
        <v/>
      </c>
      <c r="H138" s="69"/>
      <c r="I138" s="62" t="str">
        <f t="shared" ca="1" si="30"/>
        <v/>
      </c>
      <c r="J138" s="77"/>
      <c r="K138" s="62" t="str">
        <f t="shared" ca="1" si="31"/>
        <v/>
      </c>
      <c r="L138" s="78"/>
      <c r="M138" s="62" t="str">
        <f t="shared" ca="1" si="32"/>
        <v/>
      </c>
      <c r="N138" s="79"/>
      <c r="O138" s="81"/>
      <c r="P138" s="81"/>
      <c r="Q138" s="89"/>
      <c r="R138" s="91"/>
      <c r="S138" s="88" t="str">
        <f t="shared" ca="1" si="27"/>
        <v/>
      </c>
      <c r="V138" s="16">
        <f t="shared" si="28"/>
        <v>1</v>
      </c>
    </row>
    <row r="139" spans="1:22" ht="40" customHeight="1">
      <c r="A139" s="16">
        <f t="shared" ca="1" si="29"/>
        <v>133</v>
      </c>
      <c r="B139" s="64"/>
      <c r="C139" s="58" t="str">
        <f ca="1">IF(AND(B139="",OFFSET(B139,-1,0,1,1)&lt;&gt;""),OFFSET(C139,-1,0,1,1),IF(AND(B139="",OFFSET(B139,-1,0,1,1)="",OR(OFFSET(N139,-1,0,1)&lt;&gt;"",OFFSET(P139,-1,0,1,1)&lt;&gt;"")),OFFSET(C139,-2,0,1,1),IFERROR(VLOOKUP(【管】入力シート➁!B139,テーブル1[[#All],[医薬品名]:[単位2]],COLUMN(【管】入力シート➁!P135)-3,0),"")))</f>
        <v/>
      </c>
      <c r="D139" s="65"/>
      <c r="E139" s="60" t="str">
        <f ca="1">IF(AND(B139="",OFFSET(B139,-1,0,1,1)&lt;&gt;""),OFFSET(E139,-1,0,1,1),IF(AND(B139="",OFFSET(B139,-1,0,1,1)="",OR(OR(OFFSET(F139,-1,0,1)&lt;0,OFFSET(H139,-1,0,1)&lt;0),OFFSET(P139,-1,0,1,1)&lt;&gt;"")),OFFSET(E139,-2,0,1,1),IFERROR(VLOOKUP(【管】入力シート➁!B139,テーブル1[[#All],[医薬品名]:[単位2]],COLUMN(テーブル1[[#Headers],[単位2]])-3,0),"")))</f>
        <v/>
      </c>
      <c r="F139" s="66"/>
      <c r="G139" s="62" t="str">
        <f t="shared" ca="1" si="26"/>
        <v/>
      </c>
      <c r="H139" s="69"/>
      <c r="I139" s="62" t="str">
        <f t="shared" ca="1" si="30"/>
        <v/>
      </c>
      <c r="J139" s="77"/>
      <c r="K139" s="62" t="str">
        <f t="shared" ca="1" si="31"/>
        <v/>
      </c>
      <c r="L139" s="78"/>
      <c r="M139" s="62" t="str">
        <f t="shared" ca="1" si="32"/>
        <v/>
      </c>
      <c r="N139" s="79"/>
      <c r="O139" s="81"/>
      <c r="P139" s="81"/>
      <c r="Q139" s="89"/>
      <c r="R139" s="91"/>
      <c r="S139" s="88" t="str">
        <f t="shared" ca="1" si="27"/>
        <v/>
      </c>
      <c r="V139" s="16">
        <f t="shared" si="28"/>
        <v>1</v>
      </c>
    </row>
    <row r="140" spans="1:22" ht="40" customHeight="1">
      <c r="A140" s="16">
        <f t="shared" ca="1" si="29"/>
        <v>134</v>
      </c>
      <c r="B140" s="64"/>
      <c r="C140" s="58" t="str">
        <f ca="1">IF(AND(B140="",OFFSET(B140,-1,0,1,1)&lt;&gt;""),OFFSET(C140,-1,0,1,1),IF(AND(B140="",OFFSET(B140,-1,0,1,1)="",OR(OFFSET(N140,-1,0,1)&lt;&gt;"",OFFSET(P140,-1,0,1,1)&lt;&gt;"")),OFFSET(C140,-2,0,1,1),IFERROR(VLOOKUP(【管】入力シート➁!B140,テーブル1[[#All],[医薬品名]:[単位2]],COLUMN(【管】入力シート➁!P136)-3,0),"")))</f>
        <v/>
      </c>
      <c r="D140" s="65"/>
      <c r="E140" s="60" t="str">
        <f ca="1">IF(AND(B140="",OFFSET(B140,-1,0,1,1)&lt;&gt;""),OFFSET(E140,-1,0,1,1),IF(AND(B140="",OFFSET(B140,-1,0,1,1)="",OR(OR(OFFSET(F140,-1,0,1)&lt;0,OFFSET(H140,-1,0,1)&lt;0),OFFSET(P140,-1,0,1,1)&lt;&gt;"")),OFFSET(E140,-2,0,1,1),IFERROR(VLOOKUP(【管】入力シート➁!B140,テーブル1[[#All],[医薬品名]:[単位2]],COLUMN(テーブル1[[#Headers],[単位2]])-3,0),"")))</f>
        <v/>
      </c>
      <c r="F140" s="66"/>
      <c r="G140" s="62" t="str">
        <f t="shared" ca="1" si="26"/>
        <v/>
      </c>
      <c r="H140" s="69"/>
      <c r="I140" s="62" t="str">
        <f t="shared" ca="1" si="30"/>
        <v/>
      </c>
      <c r="J140" s="77"/>
      <c r="K140" s="62" t="str">
        <f t="shared" ca="1" si="31"/>
        <v/>
      </c>
      <c r="L140" s="78"/>
      <c r="M140" s="62" t="str">
        <f t="shared" ca="1" si="32"/>
        <v/>
      </c>
      <c r="N140" s="79"/>
      <c r="O140" s="81"/>
      <c r="P140" s="81"/>
      <c r="Q140" s="89"/>
      <c r="R140" s="91"/>
      <c r="S140" s="88" t="str">
        <f t="shared" ca="1" si="27"/>
        <v/>
      </c>
      <c r="V140" s="16">
        <f t="shared" si="28"/>
        <v>1</v>
      </c>
    </row>
    <row r="141" spans="1:22" ht="40" customHeight="1">
      <c r="A141" s="16">
        <f t="shared" ca="1" si="29"/>
        <v>135</v>
      </c>
      <c r="B141" s="64"/>
      <c r="C141" s="58" t="str">
        <f ca="1">IF(AND(B141="",OFFSET(B141,-1,0,1,1)&lt;&gt;""),OFFSET(C141,-1,0,1,1),IF(AND(B141="",OFFSET(B141,-1,0,1,1)="",OR(OFFSET(N141,-1,0,1)&lt;&gt;"",OFFSET(P141,-1,0,1,1)&lt;&gt;"")),OFFSET(C141,-2,0,1,1),IFERROR(VLOOKUP(【管】入力シート➁!B141,テーブル1[[#All],[医薬品名]:[単位2]],COLUMN(【管】入力シート➁!P137)-3,0),"")))</f>
        <v/>
      </c>
      <c r="D141" s="65"/>
      <c r="E141" s="60" t="str">
        <f ca="1">IF(AND(B141="",OFFSET(B141,-1,0,1,1)&lt;&gt;""),OFFSET(E141,-1,0,1,1),IF(AND(B141="",OFFSET(B141,-1,0,1,1)="",OR(OR(OFFSET(F141,-1,0,1)&lt;0,OFFSET(H141,-1,0,1)&lt;0),OFFSET(P141,-1,0,1,1)&lt;&gt;"")),OFFSET(E141,-2,0,1,1),IFERROR(VLOOKUP(【管】入力シート➁!B141,テーブル1[[#All],[医薬品名]:[単位2]],COLUMN(テーブル1[[#Headers],[単位2]])-3,0),"")))</f>
        <v/>
      </c>
      <c r="F141" s="66"/>
      <c r="G141" s="62" t="str">
        <f t="shared" ca="1" si="26"/>
        <v/>
      </c>
      <c r="H141" s="69"/>
      <c r="I141" s="62" t="str">
        <f t="shared" ca="1" si="30"/>
        <v/>
      </c>
      <c r="J141" s="77"/>
      <c r="K141" s="62" t="str">
        <f t="shared" ca="1" si="31"/>
        <v/>
      </c>
      <c r="L141" s="78"/>
      <c r="M141" s="62" t="str">
        <f t="shared" ca="1" si="32"/>
        <v/>
      </c>
      <c r="N141" s="79"/>
      <c r="O141" s="81"/>
      <c r="P141" s="81"/>
      <c r="Q141" s="89"/>
      <c r="R141" s="91"/>
      <c r="S141" s="88" t="str">
        <f t="shared" ca="1" si="27"/>
        <v/>
      </c>
      <c r="V141" s="16">
        <f t="shared" si="28"/>
        <v>1</v>
      </c>
    </row>
    <row r="142" spans="1:22" ht="40" customHeight="1">
      <c r="A142" s="16">
        <f t="shared" ca="1" si="29"/>
        <v>136</v>
      </c>
      <c r="B142" s="64"/>
      <c r="C142" s="58" t="str">
        <f ca="1">IF(AND(B142="",OFFSET(B142,-1,0,1,1)&lt;&gt;""),OFFSET(C142,-1,0,1,1),IF(AND(B142="",OFFSET(B142,-1,0,1,1)="",OR(OFFSET(N142,-1,0,1)&lt;&gt;"",OFFSET(P142,-1,0,1,1)&lt;&gt;"")),OFFSET(C142,-2,0,1,1),IFERROR(VLOOKUP(【管】入力シート➁!B142,テーブル1[[#All],[医薬品名]:[単位2]],COLUMN(【管】入力シート➁!P138)-3,0),"")))</f>
        <v/>
      </c>
      <c r="D142" s="65"/>
      <c r="E142" s="60" t="str">
        <f ca="1">IF(AND(B142="",OFFSET(B142,-1,0,1,1)&lt;&gt;""),OFFSET(E142,-1,0,1,1),IF(AND(B142="",OFFSET(B142,-1,0,1,1)="",OR(OR(OFFSET(F142,-1,0,1)&lt;0,OFFSET(H142,-1,0,1)&lt;0),OFFSET(P142,-1,0,1,1)&lt;&gt;"")),OFFSET(E142,-2,0,1,1),IFERROR(VLOOKUP(【管】入力シート➁!B142,テーブル1[[#All],[医薬品名]:[単位2]],COLUMN(テーブル1[[#Headers],[単位2]])-3,0),"")))</f>
        <v/>
      </c>
      <c r="F142" s="66"/>
      <c r="G142" s="62" t="str">
        <f t="shared" ca="1" si="26"/>
        <v/>
      </c>
      <c r="H142" s="69"/>
      <c r="I142" s="62" t="str">
        <f t="shared" ca="1" si="30"/>
        <v/>
      </c>
      <c r="J142" s="77"/>
      <c r="K142" s="62" t="str">
        <f t="shared" ca="1" si="31"/>
        <v/>
      </c>
      <c r="L142" s="78"/>
      <c r="M142" s="62" t="str">
        <f t="shared" ca="1" si="32"/>
        <v/>
      </c>
      <c r="N142" s="79"/>
      <c r="O142" s="81"/>
      <c r="P142" s="81"/>
      <c r="Q142" s="89"/>
      <c r="R142" s="91"/>
      <c r="S142" s="88" t="str">
        <f t="shared" ca="1" si="27"/>
        <v/>
      </c>
      <c r="V142" s="16">
        <f t="shared" si="28"/>
        <v>1</v>
      </c>
    </row>
    <row r="143" spans="1:22" ht="40" customHeight="1">
      <c r="A143" s="16">
        <f t="shared" ca="1" si="29"/>
        <v>137</v>
      </c>
      <c r="B143" s="64"/>
      <c r="C143" s="58" t="str">
        <f ca="1">IF(AND(B143="",OFFSET(B143,-1,0,1,1)&lt;&gt;""),OFFSET(C143,-1,0,1,1),IF(AND(B143="",OFFSET(B143,-1,0,1,1)="",OR(OFFSET(N143,-1,0,1)&lt;&gt;"",OFFSET(P143,-1,0,1,1)&lt;&gt;"")),OFFSET(C143,-2,0,1,1),IFERROR(VLOOKUP(【管】入力シート➁!B143,テーブル1[[#All],[医薬品名]:[単位2]],COLUMN(【管】入力シート➁!P139)-3,0),"")))</f>
        <v/>
      </c>
      <c r="D143" s="65"/>
      <c r="E143" s="60" t="str">
        <f ca="1">IF(AND(B143="",OFFSET(B143,-1,0,1,1)&lt;&gt;""),OFFSET(E143,-1,0,1,1),IF(AND(B143="",OFFSET(B143,-1,0,1,1)="",OR(OR(OFFSET(F143,-1,0,1)&lt;0,OFFSET(H143,-1,0,1)&lt;0),OFFSET(P143,-1,0,1,1)&lt;&gt;"")),OFFSET(E143,-2,0,1,1),IFERROR(VLOOKUP(【管】入力シート➁!B143,テーブル1[[#All],[医薬品名]:[単位2]],COLUMN(テーブル1[[#Headers],[単位2]])-3,0),"")))</f>
        <v/>
      </c>
      <c r="F143" s="66"/>
      <c r="G143" s="62" t="str">
        <f t="shared" ca="1" si="26"/>
        <v/>
      </c>
      <c r="H143" s="69"/>
      <c r="I143" s="62" t="str">
        <f t="shared" ca="1" si="30"/>
        <v/>
      </c>
      <c r="J143" s="77"/>
      <c r="K143" s="62" t="str">
        <f t="shared" ca="1" si="31"/>
        <v/>
      </c>
      <c r="L143" s="78"/>
      <c r="M143" s="62" t="str">
        <f t="shared" ca="1" si="32"/>
        <v/>
      </c>
      <c r="N143" s="79"/>
      <c r="O143" s="81"/>
      <c r="P143" s="81"/>
      <c r="Q143" s="89"/>
      <c r="R143" s="91"/>
      <c r="S143" s="88" t="str">
        <f t="shared" ca="1" si="27"/>
        <v/>
      </c>
      <c r="V143" s="16">
        <f t="shared" si="28"/>
        <v>1</v>
      </c>
    </row>
    <row r="144" spans="1:22" ht="40" customHeight="1">
      <c r="A144" s="16">
        <f t="shared" ca="1" si="29"/>
        <v>138</v>
      </c>
      <c r="B144" s="64"/>
      <c r="C144" s="58" t="str">
        <f ca="1">IF(AND(B144="",OFFSET(B144,-1,0,1,1)&lt;&gt;""),OFFSET(C144,-1,0,1,1),IF(AND(B144="",OFFSET(B144,-1,0,1,1)="",OR(OFFSET(N144,-1,0,1)&lt;&gt;"",OFFSET(P144,-1,0,1,1)&lt;&gt;"")),OFFSET(C144,-2,0,1,1),IFERROR(VLOOKUP(【管】入力シート➁!B144,テーブル1[[#All],[医薬品名]:[単位2]],COLUMN(【管】入力シート➁!P140)-3,0),"")))</f>
        <v/>
      </c>
      <c r="D144" s="65"/>
      <c r="E144" s="60" t="str">
        <f ca="1">IF(AND(B144="",OFFSET(B144,-1,0,1,1)&lt;&gt;""),OFFSET(E144,-1,0,1,1),IF(AND(B144="",OFFSET(B144,-1,0,1,1)="",OR(OR(OFFSET(F144,-1,0,1)&lt;0,OFFSET(H144,-1,0,1)&lt;0),OFFSET(P144,-1,0,1,1)&lt;&gt;"")),OFFSET(E144,-2,0,1,1),IFERROR(VLOOKUP(【管】入力シート➁!B144,テーブル1[[#All],[医薬品名]:[単位2]],COLUMN(テーブル1[[#Headers],[単位2]])-3,0),"")))</f>
        <v/>
      </c>
      <c r="F144" s="66"/>
      <c r="G144" s="62" t="str">
        <f t="shared" ca="1" si="26"/>
        <v/>
      </c>
      <c r="H144" s="69"/>
      <c r="I144" s="62" t="str">
        <f t="shared" ca="1" si="30"/>
        <v/>
      </c>
      <c r="J144" s="77"/>
      <c r="K144" s="62" t="str">
        <f t="shared" ca="1" si="31"/>
        <v/>
      </c>
      <c r="L144" s="78"/>
      <c r="M144" s="62" t="str">
        <f t="shared" ca="1" si="32"/>
        <v/>
      </c>
      <c r="N144" s="79"/>
      <c r="O144" s="81"/>
      <c r="P144" s="81"/>
      <c r="Q144" s="89"/>
      <c r="R144" s="91"/>
      <c r="S144" s="88" t="str">
        <f t="shared" ca="1" si="27"/>
        <v/>
      </c>
      <c r="V144" s="16">
        <f t="shared" si="28"/>
        <v>1</v>
      </c>
    </row>
    <row r="145" spans="1:22" ht="40" customHeight="1">
      <c r="A145" s="16">
        <f t="shared" ca="1" si="29"/>
        <v>139</v>
      </c>
      <c r="B145" s="64"/>
      <c r="C145" s="58" t="str">
        <f ca="1">IF(AND(B145="",OFFSET(B145,-1,0,1,1)&lt;&gt;""),OFFSET(C145,-1,0,1,1),IF(AND(B145="",OFFSET(B145,-1,0,1,1)="",OR(OFFSET(N145,-1,0,1)&lt;&gt;"",OFFSET(P145,-1,0,1,1)&lt;&gt;"")),OFFSET(C145,-2,0,1,1),IFERROR(VLOOKUP(【管】入力シート➁!B145,テーブル1[[#All],[医薬品名]:[単位2]],COLUMN(【管】入力シート➁!P141)-3,0),"")))</f>
        <v/>
      </c>
      <c r="D145" s="65"/>
      <c r="E145" s="60" t="str">
        <f ca="1">IF(AND(B145="",OFFSET(B145,-1,0,1,1)&lt;&gt;""),OFFSET(E145,-1,0,1,1),IF(AND(B145="",OFFSET(B145,-1,0,1,1)="",OR(OR(OFFSET(F145,-1,0,1)&lt;0,OFFSET(H145,-1,0,1)&lt;0),OFFSET(P145,-1,0,1,1)&lt;&gt;"")),OFFSET(E145,-2,0,1,1),IFERROR(VLOOKUP(【管】入力シート➁!B145,テーブル1[[#All],[医薬品名]:[単位2]],COLUMN(テーブル1[[#Headers],[単位2]])-3,0),"")))</f>
        <v/>
      </c>
      <c r="F145" s="66"/>
      <c r="G145" s="62" t="str">
        <f t="shared" ca="1" si="26"/>
        <v/>
      </c>
      <c r="H145" s="69"/>
      <c r="I145" s="62" t="str">
        <f t="shared" ca="1" si="30"/>
        <v/>
      </c>
      <c r="J145" s="77"/>
      <c r="K145" s="62" t="str">
        <f t="shared" ca="1" si="31"/>
        <v/>
      </c>
      <c r="L145" s="78"/>
      <c r="M145" s="62" t="str">
        <f t="shared" ca="1" si="32"/>
        <v/>
      </c>
      <c r="N145" s="79"/>
      <c r="O145" s="81"/>
      <c r="P145" s="81"/>
      <c r="Q145" s="89"/>
      <c r="R145" s="91"/>
      <c r="S145" s="88" t="str">
        <f t="shared" ca="1" si="27"/>
        <v/>
      </c>
      <c r="V145" s="16">
        <f t="shared" si="28"/>
        <v>1</v>
      </c>
    </row>
    <row r="146" spans="1:22" ht="40" customHeight="1">
      <c r="A146" s="16">
        <f t="shared" ca="1" si="29"/>
        <v>140</v>
      </c>
      <c r="B146" s="64"/>
      <c r="C146" s="58" t="str">
        <f ca="1">IF(AND(B146="",OFFSET(B146,-1,0,1,1)&lt;&gt;""),OFFSET(C146,-1,0,1,1),IF(AND(B146="",OFFSET(B146,-1,0,1,1)="",OR(OFFSET(N146,-1,0,1)&lt;&gt;"",OFFSET(P146,-1,0,1,1)&lt;&gt;"")),OFFSET(C146,-2,0,1,1),IFERROR(VLOOKUP(【管】入力シート➁!B146,テーブル1[[#All],[医薬品名]:[単位2]],COLUMN(【管】入力シート➁!P142)-3,0),"")))</f>
        <v/>
      </c>
      <c r="D146" s="65"/>
      <c r="E146" s="60" t="str">
        <f ca="1">IF(AND(B146="",OFFSET(B146,-1,0,1,1)&lt;&gt;""),OFFSET(E146,-1,0,1,1),IF(AND(B146="",OFFSET(B146,-1,0,1,1)="",OR(OR(OFFSET(F146,-1,0,1)&lt;0,OFFSET(H146,-1,0,1)&lt;0),OFFSET(P146,-1,0,1,1)&lt;&gt;"")),OFFSET(E146,-2,0,1,1),IFERROR(VLOOKUP(【管】入力シート➁!B146,テーブル1[[#All],[医薬品名]:[単位2]],COLUMN(テーブル1[[#Headers],[単位2]])-3,0),"")))</f>
        <v/>
      </c>
      <c r="F146" s="66"/>
      <c r="G146" s="62" t="str">
        <f t="shared" ca="1" si="26"/>
        <v/>
      </c>
      <c r="H146" s="69"/>
      <c r="I146" s="62" t="str">
        <f t="shared" ca="1" si="30"/>
        <v/>
      </c>
      <c r="J146" s="77"/>
      <c r="K146" s="62" t="str">
        <f t="shared" ca="1" si="31"/>
        <v/>
      </c>
      <c r="L146" s="78"/>
      <c r="M146" s="62" t="str">
        <f t="shared" ca="1" si="32"/>
        <v/>
      </c>
      <c r="N146" s="79"/>
      <c r="O146" s="81"/>
      <c r="P146" s="81"/>
      <c r="Q146" s="89"/>
      <c r="R146" s="91"/>
      <c r="S146" s="88" t="str">
        <f t="shared" ca="1" si="27"/>
        <v/>
      </c>
      <c r="V146" s="16">
        <f t="shared" si="28"/>
        <v>1</v>
      </c>
    </row>
    <row r="147" spans="1:22" ht="40" customHeight="1">
      <c r="A147" s="16">
        <f t="shared" ca="1" si="29"/>
        <v>141</v>
      </c>
      <c r="B147" s="64"/>
      <c r="C147" s="58" t="str">
        <f ca="1">IF(AND(B147="",OFFSET(B147,-1,0,1,1)&lt;&gt;""),OFFSET(C147,-1,0,1,1),IF(AND(B147="",OFFSET(B147,-1,0,1,1)="",OR(OFFSET(N147,-1,0,1)&lt;&gt;"",OFFSET(P147,-1,0,1,1)&lt;&gt;"")),OFFSET(C147,-2,0,1,1),IFERROR(VLOOKUP(【管】入力シート➁!B147,テーブル1[[#All],[医薬品名]:[単位2]],COLUMN(【管】入力シート➁!P143)-3,0),"")))</f>
        <v/>
      </c>
      <c r="D147" s="65"/>
      <c r="E147" s="60" t="str">
        <f ca="1">IF(AND(B147="",OFFSET(B147,-1,0,1,1)&lt;&gt;""),OFFSET(E147,-1,0,1,1),IF(AND(B147="",OFFSET(B147,-1,0,1,1)="",OR(OR(OFFSET(F147,-1,0,1)&lt;0,OFFSET(H147,-1,0,1)&lt;0),OFFSET(P147,-1,0,1,1)&lt;&gt;"")),OFFSET(E147,-2,0,1,1),IFERROR(VLOOKUP(【管】入力シート➁!B147,テーブル1[[#All],[医薬品名]:[単位2]],COLUMN(テーブル1[[#Headers],[単位2]])-3,0),"")))</f>
        <v/>
      </c>
      <c r="F147" s="66"/>
      <c r="G147" s="62" t="str">
        <f t="shared" ca="1" si="26"/>
        <v/>
      </c>
      <c r="H147" s="69"/>
      <c r="I147" s="62" t="str">
        <f t="shared" ca="1" si="30"/>
        <v/>
      </c>
      <c r="J147" s="77"/>
      <c r="K147" s="62" t="str">
        <f t="shared" ca="1" si="31"/>
        <v/>
      </c>
      <c r="L147" s="78"/>
      <c r="M147" s="62" t="str">
        <f t="shared" ca="1" si="32"/>
        <v/>
      </c>
      <c r="N147" s="79"/>
      <c r="O147" s="81"/>
      <c r="P147" s="81"/>
      <c r="Q147" s="89"/>
      <c r="R147" s="91"/>
      <c r="S147" s="88" t="str">
        <f t="shared" ca="1" si="27"/>
        <v/>
      </c>
      <c r="V147" s="16">
        <f t="shared" si="28"/>
        <v>1</v>
      </c>
    </row>
    <row r="148" spans="1:22" ht="40" customHeight="1">
      <c r="A148" s="16">
        <f t="shared" ca="1" si="29"/>
        <v>142</v>
      </c>
      <c r="B148" s="64"/>
      <c r="C148" s="58" t="str">
        <f ca="1">IF(AND(B148="",OFFSET(B148,-1,0,1,1)&lt;&gt;""),OFFSET(C148,-1,0,1,1),IF(AND(B148="",OFFSET(B148,-1,0,1,1)="",OR(OFFSET(N148,-1,0,1)&lt;&gt;"",OFFSET(P148,-1,0,1,1)&lt;&gt;"")),OFFSET(C148,-2,0,1,1),IFERROR(VLOOKUP(【管】入力シート➁!B148,テーブル1[[#All],[医薬品名]:[単位2]],COLUMN(【管】入力シート➁!P144)-3,0),"")))</f>
        <v/>
      </c>
      <c r="D148" s="65"/>
      <c r="E148" s="60" t="str">
        <f ca="1">IF(AND(B148="",OFFSET(B148,-1,0,1,1)&lt;&gt;""),OFFSET(E148,-1,0,1,1),IF(AND(B148="",OFFSET(B148,-1,0,1,1)="",OR(OR(OFFSET(F148,-1,0,1)&lt;0,OFFSET(H148,-1,0,1)&lt;0),OFFSET(P148,-1,0,1,1)&lt;&gt;"")),OFFSET(E148,-2,0,1,1),IFERROR(VLOOKUP(【管】入力シート➁!B148,テーブル1[[#All],[医薬品名]:[単位2]],COLUMN(テーブル1[[#Headers],[単位2]])-3,0),"")))</f>
        <v/>
      </c>
      <c r="F148" s="66"/>
      <c r="G148" s="62" t="str">
        <f t="shared" ca="1" si="26"/>
        <v/>
      </c>
      <c r="H148" s="69"/>
      <c r="I148" s="62" t="str">
        <f t="shared" ca="1" si="30"/>
        <v/>
      </c>
      <c r="J148" s="77"/>
      <c r="K148" s="62" t="str">
        <f t="shared" ca="1" si="31"/>
        <v/>
      </c>
      <c r="L148" s="78"/>
      <c r="M148" s="62" t="str">
        <f t="shared" ca="1" si="32"/>
        <v/>
      </c>
      <c r="N148" s="79"/>
      <c r="O148" s="81"/>
      <c r="P148" s="81"/>
      <c r="Q148" s="89"/>
      <c r="R148" s="91"/>
      <c r="S148" s="88" t="str">
        <f t="shared" ca="1" si="27"/>
        <v/>
      </c>
      <c r="V148" s="16">
        <f t="shared" si="28"/>
        <v>1</v>
      </c>
    </row>
    <row r="149" spans="1:22" ht="40" customHeight="1">
      <c r="A149" s="16">
        <f t="shared" ca="1" si="29"/>
        <v>143</v>
      </c>
      <c r="B149" s="64"/>
      <c r="C149" s="58" t="str">
        <f ca="1">IF(AND(B149="",OFFSET(B149,-1,0,1,1)&lt;&gt;""),OFFSET(C149,-1,0,1,1),IF(AND(B149="",OFFSET(B149,-1,0,1,1)="",OR(OFFSET(N149,-1,0,1)&lt;&gt;"",OFFSET(P149,-1,0,1,1)&lt;&gt;"")),OFFSET(C149,-2,0,1,1),IFERROR(VLOOKUP(【管】入力シート➁!B149,テーブル1[[#All],[医薬品名]:[単位2]],COLUMN(【管】入力シート➁!P145)-3,0),"")))</f>
        <v/>
      </c>
      <c r="D149" s="65"/>
      <c r="E149" s="60" t="str">
        <f ca="1">IF(AND(B149="",OFFSET(B149,-1,0,1,1)&lt;&gt;""),OFFSET(E149,-1,0,1,1),IF(AND(B149="",OFFSET(B149,-1,0,1,1)="",OR(OR(OFFSET(F149,-1,0,1)&lt;0,OFFSET(H149,-1,0,1)&lt;0),OFFSET(P149,-1,0,1,1)&lt;&gt;"")),OFFSET(E149,-2,0,1,1),IFERROR(VLOOKUP(【管】入力シート➁!B149,テーブル1[[#All],[医薬品名]:[単位2]],COLUMN(テーブル1[[#Headers],[単位2]])-3,0),"")))</f>
        <v/>
      </c>
      <c r="F149" s="66"/>
      <c r="G149" s="62" t="str">
        <f t="shared" ca="1" si="26"/>
        <v/>
      </c>
      <c r="H149" s="69"/>
      <c r="I149" s="62" t="str">
        <f t="shared" ca="1" si="30"/>
        <v/>
      </c>
      <c r="J149" s="77"/>
      <c r="K149" s="62" t="str">
        <f t="shared" ca="1" si="31"/>
        <v/>
      </c>
      <c r="L149" s="78"/>
      <c r="M149" s="62" t="str">
        <f t="shared" ca="1" si="32"/>
        <v/>
      </c>
      <c r="N149" s="79"/>
      <c r="O149" s="81"/>
      <c r="P149" s="81"/>
      <c r="Q149" s="89"/>
      <c r="R149" s="91"/>
      <c r="S149" s="88" t="str">
        <f t="shared" ca="1" si="27"/>
        <v/>
      </c>
      <c r="V149" s="16">
        <f t="shared" si="28"/>
        <v>1</v>
      </c>
    </row>
    <row r="150" spans="1:22" ht="40" customHeight="1">
      <c r="A150" s="16">
        <f t="shared" ca="1" si="29"/>
        <v>144</v>
      </c>
      <c r="B150" s="64"/>
      <c r="C150" s="58" t="str">
        <f ca="1">IF(AND(B150="",OFFSET(B150,-1,0,1,1)&lt;&gt;""),OFFSET(C150,-1,0,1,1),IF(AND(B150="",OFFSET(B150,-1,0,1,1)="",OR(OFFSET(N150,-1,0,1)&lt;&gt;"",OFFSET(P150,-1,0,1,1)&lt;&gt;"")),OFFSET(C150,-2,0,1,1),IFERROR(VLOOKUP(【管】入力シート➁!B150,テーブル1[[#All],[医薬品名]:[単位2]],COLUMN(【管】入力シート➁!P146)-3,0),"")))</f>
        <v/>
      </c>
      <c r="D150" s="65"/>
      <c r="E150" s="60" t="str">
        <f ca="1">IF(AND(B150="",OFFSET(B150,-1,0,1,1)&lt;&gt;""),OFFSET(E150,-1,0,1,1),IF(AND(B150="",OFFSET(B150,-1,0,1,1)="",OR(OR(OFFSET(F150,-1,0,1)&lt;0,OFFSET(H150,-1,0,1)&lt;0),OFFSET(P150,-1,0,1,1)&lt;&gt;"")),OFFSET(E150,-2,0,1,1),IFERROR(VLOOKUP(【管】入力シート➁!B150,テーブル1[[#All],[医薬品名]:[単位2]],COLUMN(テーブル1[[#Headers],[単位2]])-3,0),"")))</f>
        <v/>
      </c>
      <c r="F150" s="66"/>
      <c r="G150" s="62" t="str">
        <f t="shared" ca="1" si="26"/>
        <v/>
      </c>
      <c r="H150" s="69"/>
      <c r="I150" s="62" t="str">
        <f t="shared" ca="1" si="30"/>
        <v/>
      </c>
      <c r="J150" s="77"/>
      <c r="K150" s="62" t="str">
        <f t="shared" ca="1" si="31"/>
        <v/>
      </c>
      <c r="L150" s="78"/>
      <c r="M150" s="62" t="str">
        <f t="shared" ca="1" si="32"/>
        <v/>
      </c>
      <c r="N150" s="79"/>
      <c r="O150" s="81"/>
      <c r="P150" s="81"/>
      <c r="Q150" s="89"/>
      <c r="R150" s="91"/>
      <c r="S150" s="88" t="str">
        <f t="shared" ca="1" si="27"/>
        <v/>
      </c>
      <c r="V150" s="16">
        <f t="shared" si="28"/>
        <v>1</v>
      </c>
    </row>
    <row r="151" spans="1:22" ht="40" customHeight="1">
      <c r="A151" s="16">
        <f t="shared" ca="1" si="29"/>
        <v>145</v>
      </c>
      <c r="B151" s="64"/>
      <c r="C151" s="58" t="str">
        <f ca="1">IF(AND(B151="",OFFSET(B151,-1,0,1,1)&lt;&gt;""),OFFSET(C151,-1,0,1,1),IF(AND(B151="",OFFSET(B151,-1,0,1,1)="",OR(OFFSET(N151,-1,0,1)&lt;&gt;"",OFFSET(P151,-1,0,1,1)&lt;&gt;"")),OFFSET(C151,-2,0,1,1),IFERROR(VLOOKUP(【管】入力シート➁!B151,テーブル1[[#All],[医薬品名]:[単位2]],COLUMN(【管】入力シート➁!P147)-3,0),"")))</f>
        <v/>
      </c>
      <c r="D151" s="65"/>
      <c r="E151" s="60" t="str">
        <f ca="1">IF(AND(B151="",OFFSET(B151,-1,0,1,1)&lt;&gt;""),OFFSET(E151,-1,0,1,1),IF(AND(B151="",OFFSET(B151,-1,0,1,1)="",OR(OR(OFFSET(F151,-1,0,1)&lt;0,OFFSET(H151,-1,0,1)&lt;0),OFFSET(P151,-1,0,1,1)&lt;&gt;"")),OFFSET(E151,-2,0,1,1),IFERROR(VLOOKUP(【管】入力シート➁!B151,テーブル1[[#All],[医薬品名]:[単位2]],COLUMN(テーブル1[[#Headers],[単位2]])-3,0),"")))</f>
        <v/>
      </c>
      <c r="F151" s="66"/>
      <c r="G151" s="62" t="str">
        <f t="shared" ca="1" si="26"/>
        <v/>
      </c>
      <c r="H151" s="69"/>
      <c r="I151" s="62" t="str">
        <f t="shared" ca="1" si="30"/>
        <v/>
      </c>
      <c r="J151" s="77"/>
      <c r="K151" s="62" t="str">
        <f t="shared" ca="1" si="31"/>
        <v/>
      </c>
      <c r="L151" s="78"/>
      <c r="M151" s="62" t="str">
        <f t="shared" ca="1" si="32"/>
        <v/>
      </c>
      <c r="N151" s="79"/>
      <c r="O151" s="81"/>
      <c r="P151" s="81"/>
      <c r="Q151" s="89"/>
      <c r="R151" s="91"/>
      <c r="S151" s="88" t="str">
        <f t="shared" ca="1" si="27"/>
        <v/>
      </c>
      <c r="V151" s="16">
        <f t="shared" si="28"/>
        <v>1</v>
      </c>
    </row>
    <row r="152" spans="1:22" ht="40" customHeight="1">
      <c r="A152" s="16">
        <f t="shared" ca="1" si="29"/>
        <v>146</v>
      </c>
      <c r="B152" s="64"/>
      <c r="C152" s="58" t="str">
        <f ca="1">IF(AND(B152="",OFFSET(B152,-1,0,1,1)&lt;&gt;""),OFFSET(C152,-1,0,1,1),IF(AND(B152="",OFFSET(B152,-1,0,1,1)="",OR(OFFSET(N152,-1,0,1)&lt;&gt;"",OFFSET(P152,-1,0,1,1)&lt;&gt;"")),OFFSET(C152,-2,0,1,1),IFERROR(VLOOKUP(【管】入力シート➁!B152,テーブル1[[#All],[医薬品名]:[単位2]],COLUMN(【管】入力シート➁!P148)-3,0),"")))</f>
        <v/>
      </c>
      <c r="D152" s="65"/>
      <c r="E152" s="60" t="str">
        <f ca="1">IF(AND(B152="",OFFSET(B152,-1,0,1,1)&lt;&gt;""),OFFSET(E152,-1,0,1,1),IF(AND(B152="",OFFSET(B152,-1,0,1,1)="",OR(OR(OFFSET(F152,-1,0,1)&lt;0,OFFSET(H152,-1,0,1)&lt;0),OFFSET(P152,-1,0,1,1)&lt;&gt;"")),OFFSET(E152,-2,0,1,1),IFERROR(VLOOKUP(【管】入力シート➁!B152,テーブル1[[#All],[医薬品名]:[単位2]],COLUMN(テーブル1[[#Headers],[単位2]])-3,0),"")))</f>
        <v/>
      </c>
      <c r="F152" s="66"/>
      <c r="G152" s="62" t="str">
        <f t="shared" ca="1" si="26"/>
        <v/>
      </c>
      <c r="H152" s="69"/>
      <c r="I152" s="62" t="str">
        <f t="shared" ca="1" si="30"/>
        <v/>
      </c>
      <c r="J152" s="77"/>
      <c r="K152" s="62" t="str">
        <f t="shared" ca="1" si="31"/>
        <v/>
      </c>
      <c r="L152" s="78"/>
      <c r="M152" s="62" t="str">
        <f t="shared" ca="1" si="32"/>
        <v/>
      </c>
      <c r="N152" s="79"/>
      <c r="O152" s="81"/>
      <c r="P152" s="81"/>
      <c r="Q152" s="89"/>
      <c r="R152" s="91"/>
      <c r="S152" s="88" t="str">
        <f t="shared" ca="1" si="27"/>
        <v/>
      </c>
      <c r="V152" s="16">
        <f t="shared" si="28"/>
        <v>1</v>
      </c>
    </row>
    <row r="153" spans="1:22" ht="40" customHeight="1">
      <c r="A153" s="16">
        <f t="shared" ca="1" si="29"/>
        <v>147</v>
      </c>
      <c r="B153" s="64"/>
      <c r="C153" s="58" t="str">
        <f ca="1">IF(AND(B153="",OFFSET(B153,-1,0,1,1)&lt;&gt;""),OFFSET(C153,-1,0,1,1),IF(AND(B153="",OFFSET(B153,-1,0,1,1)="",OR(OFFSET(N153,-1,0,1)&lt;&gt;"",OFFSET(P153,-1,0,1,1)&lt;&gt;"")),OFFSET(C153,-2,0,1,1),IFERROR(VLOOKUP(【管】入力シート➁!B153,テーブル1[[#All],[医薬品名]:[単位2]],COLUMN(【管】入力シート➁!P149)-3,0),"")))</f>
        <v/>
      </c>
      <c r="D153" s="65"/>
      <c r="E153" s="60" t="str">
        <f ca="1">IF(AND(B153="",OFFSET(B153,-1,0,1,1)&lt;&gt;""),OFFSET(E153,-1,0,1,1),IF(AND(B153="",OFFSET(B153,-1,0,1,1)="",OR(OR(OFFSET(F153,-1,0,1)&lt;0,OFFSET(H153,-1,0,1)&lt;0),OFFSET(P153,-1,0,1,1)&lt;&gt;"")),OFFSET(E153,-2,0,1,1),IFERROR(VLOOKUP(【管】入力シート➁!B153,テーブル1[[#All],[医薬品名]:[単位2]],COLUMN(テーブル1[[#Headers],[単位2]])-3,0),"")))</f>
        <v/>
      </c>
      <c r="F153" s="66"/>
      <c r="G153" s="62" t="str">
        <f t="shared" ca="1" si="26"/>
        <v/>
      </c>
      <c r="H153" s="69"/>
      <c r="I153" s="62" t="str">
        <f t="shared" ca="1" si="30"/>
        <v/>
      </c>
      <c r="J153" s="77"/>
      <c r="K153" s="62" t="str">
        <f t="shared" ca="1" si="31"/>
        <v/>
      </c>
      <c r="L153" s="78"/>
      <c r="M153" s="62" t="str">
        <f t="shared" ca="1" si="32"/>
        <v/>
      </c>
      <c r="N153" s="79"/>
      <c r="O153" s="81"/>
      <c r="P153" s="81"/>
      <c r="Q153" s="89"/>
      <c r="R153" s="91"/>
      <c r="S153" s="88" t="str">
        <f t="shared" ca="1" si="27"/>
        <v/>
      </c>
      <c r="V153" s="16">
        <f t="shared" si="28"/>
        <v>1</v>
      </c>
    </row>
    <row r="154" spans="1:22" ht="40" customHeight="1">
      <c r="A154" s="16">
        <f t="shared" ca="1" si="29"/>
        <v>148</v>
      </c>
      <c r="B154" s="64"/>
      <c r="C154" s="58" t="str">
        <f ca="1">IF(AND(B154="",OFFSET(B154,-1,0,1,1)&lt;&gt;""),OFFSET(C154,-1,0,1,1),IF(AND(B154="",OFFSET(B154,-1,0,1,1)="",OR(OFFSET(N154,-1,0,1)&lt;&gt;"",OFFSET(P154,-1,0,1,1)&lt;&gt;"")),OFFSET(C154,-2,0,1,1),IFERROR(VLOOKUP(【管】入力シート➁!B154,テーブル1[[#All],[医薬品名]:[単位2]],COLUMN(【管】入力シート➁!P150)-3,0),"")))</f>
        <v/>
      </c>
      <c r="D154" s="65"/>
      <c r="E154" s="60" t="str">
        <f ca="1">IF(AND(B154="",OFFSET(B154,-1,0,1,1)&lt;&gt;""),OFFSET(E154,-1,0,1,1),IF(AND(B154="",OFFSET(B154,-1,0,1,1)="",OR(OR(OFFSET(F154,-1,0,1)&lt;0,OFFSET(H154,-1,0,1)&lt;0),OFFSET(P154,-1,0,1,1)&lt;&gt;"")),OFFSET(E154,-2,0,1,1),IFERROR(VLOOKUP(【管】入力シート➁!B154,テーブル1[[#All],[医薬品名]:[単位2]],COLUMN(テーブル1[[#Headers],[単位2]])-3,0),"")))</f>
        <v/>
      </c>
      <c r="F154" s="66"/>
      <c r="G154" s="62" t="str">
        <f t="shared" ca="1" si="26"/>
        <v/>
      </c>
      <c r="H154" s="69"/>
      <c r="I154" s="62" t="str">
        <f t="shared" ca="1" si="30"/>
        <v/>
      </c>
      <c r="J154" s="77"/>
      <c r="K154" s="62" t="str">
        <f t="shared" ca="1" si="31"/>
        <v/>
      </c>
      <c r="L154" s="78"/>
      <c r="M154" s="62" t="str">
        <f t="shared" ca="1" si="32"/>
        <v/>
      </c>
      <c r="N154" s="79"/>
      <c r="O154" s="81"/>
      <c r="P154" s="81"/>
      <c r="Q154" s="89"/>
      <c r="R154" s="91"/>
      <c r="S154" s="88" t="str">
        <f t="shared" ca="1" si="27"/>
        <v/>
      </c>
      <c r="V154" s="16">
        <f t="shared" si="28"/>
        <v>1</v>
      </c>
    </row>
    <row r="155" spans="1:22" ht="40" customHeight="1">
      <c r="A155" s="16">
        <f t="shared" ca="1" si="29"/>
        <v>149</v>
      </c>
      <c r="B155" s="64"/>
      <c r="C155" s="58" t="str">
        <f ca="1">IF(AND(B155="",OFFSET(B155,-1,0,1,1)&lt;&gt;""),OFFSET(C155,-1,0,1,1),IF(AND(B155="",OFFSET(B155,-1,0,1,1)="",OR(OFFSET(N155,-1,0,1)&lt;&gt;"",OFFSET(P155,-1,0,1,1)&lt;&gt;"")),OFFSET(C155,-2,0,1,1),IFERROR(VLOOKUP(【管】入力シート➁!B155,テーブル1[[#All],[医薬品名]:[単位2]],COLUMN(【管】入力シート➁!P151)-3,0),"")))</f>
        <v/>
      </c>
      <c r="D155" s="65"/>
      <c r="E155" s="60" t="str">
        <f ca="1">IF(AND(B155="",OFFSET(B155,-1,0,1,1)&lt;&gt;""),OFFSET(E155,-1,0,1,1),IF(AND(B155="",OFFSET(B155,-1,0,1,1)="",OR(OR(OFFSET(F155,-1,0,1)&lt;0,OFFSET(H155,-1,0,1)&lt;0),OFFSET(P155,-1,0,1,1)&lt;&gt;"")),OFFSET(E155,-2,0,1,1),IFERROR(VLOOKUP(【管】入力シート➁!B155,テーブル1[[#All],[医薬品名]:[単位2]],COLUMN(テーブル1[[#Headers],[単位2]])-3,0),"")))</f>
        <v/>
      </c>
      <c r="F155" s="66"/>
      <c r="G155" s="62" t="str">
        <f t="shared" ca="1" si="26"/>
        <v/>
      </c>
      <c r="H155" s="69"/>
      <c r="I155" s="62" t="str">
        <f t="shared" ca="1" si="30"/>
        <v/>
      </c>
      <c r="J155" s="77"/>
      <c r="K155" s="62" t="str">
        <f t="shared" ca="1" si="31"/>
        <v/>
      </c>
      <c r="L155" s="78"/>
      <c r="M155" s="62" t="str">
        <f t="shared" ca="1" si="32"/>
        <v/>
      </c>
      <c r="N155" s="79"/>
      <c r="O155" s="81"/>
      <c r="P155" s="81"/>
      <c r="Q155" s="89"/>
      <c r="R155" s="91"/>
      <c r="S155" s="88" t="str">
        <f t="shared" ca="1" si="27"/>
        <v/>
      </c>
      <c r="V155" s="16">
        <f t="shared" si="28"/>
        <v>1</v>
      </c>
    </row>
    <row r="156" spans="1:22" ht="40" customHeight="1">
      <c r="A156" s="16">
        <f t="shared" ca="1" si="29"/>
        <v>150</v>
      </c>
      <c r="B156" s="64"/>
      <c r="C156" s="58" t="str">
        <f ca="1">IF(AND(B156="",OFFSET(B156,-1,0,1,1)&lt;&gt;""),OFFSET(C156,-1,0,1,1),IF(AND(B156="",OFFSET(B156,-1,0,1,1)="",OR(OFFSET(N156,-1,0,1)&lt;&gt;"",OFFSET(P156,-1,0,1,1)&lt;&gt;"")),OFFSET(C156,-2,0,1,1),IFERROR(VLOOKUP(【管】入力シート➁!B156,テーブル1[[#All],[医薬品名]:[単位2]],COLUMN(【管】入力シート➁!P152)-3,0),"")))</f>
        <v/>
      </c>
      <c r="D156" s="65"/>
      <c r="E156" s="60" t="str">
        <f ca="1">IF(AND(B156="",OFFSET(B156,-1,0,1,1)&lt;&gt;""),OFFSET(E156,-1,0,1,1),IF(AND(B156="",OFFSET(B156,-1,0,1,1)="",OR(OR(OFFSET(F156,-1,0,1)&lt;0,OFFSET(H156,-1,0,1)&lt;0),OFFSET(P156,-1,0,1,1)&lt;&gt;"")),OFFSET(E156,-2,0,1,1),IFERROR(VLOOKUP(【管】入力シート➁!B156,テーブル1[[#All],[医薬品名]:[単位2]],COLUMN(テーブル1[[#Headers],[単位2]])-3,0),"")))</f>
        <v/>
      </c>
      <c r="F156" s="94"/>
      <c r="G156" s="95" t="str">
        <f t="shared" ca="1" si="26"/>
        <v/>
      </c>
      <c r="H156" s="96"/>
      <c r="I156" s="95" t="str">
        <f t="shared" ca="1" si="30"/>
        <v/>
      </c>
      <c r="J156" s="97"/>
      <c r="K156" s="95" t="str">
        <f t="shared" ca="1" si="31"/>
        <v/>
      </c>
      <c r="L156" s="98"/>
      <c r="M156" s="95" t="str">
        <f t="shared" ca="1" si="32"/>
        <v/>
      </c>
      <c r="N156" s="79"/>
      <c r="O156" s="81"/>
      <c r="P156" s="81"/>
      <c r="Q156" s="89"/>
      <c r="R156" s="91"/>
      <c r="S156" s="88" t="str">
        <f t="shared" ca="1" si="27"/>
        <v/>
      </c>
      <c r="V156" s="16">
        <f t="shared" si="28"/>
        <v>1</v>
      </c>
    </row>
  </sheetData>
  <sheetProtection algorithmName="SHA-512" hashValue="84Hbjizv3XaDp1AGRh2WJjW2X7dusRdITn68Fvp1sbHajDIyVRENFfSrq2uS144wBoZ785Ns7L3i/06Z6wcgaw==" saltValue="l7QW0/Qz2oSl2BGbUxdmgg==" spinCount="100000" sheet="1" objects="1" scenarios="1"/>
  <mergeCells count="18">
    <mergeCell ref="R5:R6"/>
    <mergeCell ref="S5:S6"/>
    <mergeCell ref="U3:U4"/>
    <mergeCell ref="U5:U6"/>
    <mergeCell ref="C5:E6"/>
    <mergeCell ref="B5:B6"/>
    <mergeCell ref="N5:N6"/>
    <mergeCell ref="O5:O6"/>
    <mergeCell ref="P5:P6"/>
    <mergeCell ref="Q5:Q6"/>
    <mergeCell ref="F5:G5"/>
    <mergeCell ref="H5:I5"/>
    <mergeCell ref="J5:K5"/>
    <mergeCell ref="L5:M5"/>
    <mergeCell ref="F6:G6"/>
    <mergeCell ref="H6:I6"/>
    <mergeCell ref="J6:K6"/>
    <mergeCell ref="L6:M6"/>
  </mergeCells>
  <phoneticPr fontId="27"/>
  <conditionalFormatting sqref="D7:D156">
    <cfRule type="expression" dxfId="224" priority="9">
      <formula>OR(AND(COUNTIF(OFFSET($B7,-2,0,1,1),"*倍散*")&gt;0,OFFSET($B7,-1,0,1,1)="",$P7&lt;&gt;""),AND(COUNTIF(OFFSET($B7,-1,0,1,1),"*倍散*")&gt;0,$P7&lt;&gt;"",$L7=""))</formula>
    </cfRule>
    <cfRule type="expression" dxfId="223" priority="10">
      <formula>COUNTIF($B7,"*倍散*")&gt;0</formula>
    </cfRule>
    <cfRule type="expression" dxfId="222" priority="16">
      <formula>OR($F7&lt;0,$H7&lt;0,$J7&lt;0,$L7&lt;0)</formula>
    </cfRule>
    <cfRule type="expression" dxfId="221" priority="55">
      <formula>$D7&lt;&gt;""</formula>
    </cfRule>
    <cfRule type="expression" dxfId="220" priority="56">
      <formula>OR($P7&lt;&gt;"",AND(OR($F7&gt;0,$H7&gt;0,$J7&gt;0,$L7&gt;0),$B7&lt;&gt;""))</formula>
    </cfRule>
  </conditionalFormatting>
  <conditionalFormatting sqref="F7:F156">
    <cfRule type="expression" dxfId="219" priority="21">
      <formula>AND($N7&lt;&gt;"",AND($F7&lt;&gt;"",$F7&gt;0))</formula>
    </cfRule>
    <cfRule type="expression" dxfId="218" priority="47">
      <formula>MOD($F7,1)=0</formula>
    </cfRule>
  </conditionalFormatting>
  <conditionalFormatting sqref="H7:H156">
    <cfRule type="expression" dxfId="217" priority="20">
      <formula>AND($N7&lt;&gt;"",AND($H7&lt;&gt;"",$H7&gt;0))</formula>
    </cfRule>
    <cfRule type="expression" dxfId="216" priority="46">
      <formula>MOD($H7,1)=0</formula>
    </cfRule>
  </conditionalFormatting>
  <conditionalFormatting sqref="J7:J156">
    <cfRule type="expression" dxfId="215" priority="18">
      <formula>AND($N7&lt;&gt;"",AND($J7&lt;&gt;"",$J7&gt;0))</formula>
    </cfRule>
    <cfRule type="expression" dxfId="214" priority="50">
      <formula>MOD($J7,1)=0</formula>
    </cfRule>
    <cfRule type="expression" dxfId="213" priority="62">
      <formula>$N7&lt;&gt;""</formula>
    </cfRule>
  </conditionalFormatting>
  <conditionalFormatting sqref="L7:L156">
    <cfRule type="expression" dxfId="212" priority="17">
      <formula>AND($N7&lt;&gt;"",AND($L7&lt;&gt;"",$L7&gt;0))</formula>
    </cfRule>
    <cfRule type="expression" dxfId="211" priority="45">
      <formula>MOD($L7,1)=0</formula>
    </cfRule>
  </conditionalFormatting>
  <conditionalFormatting sqref="N7:N156 Q7:Q156">
    <cfRule type="expression" dxfId="210" priority="5">
      <formula>$P7&lt;&gt;""</formula>
    </cfRule>
  </conditionalFormatting>
  <conditionalFormatting sqref="N7:N156">
    <cfRule type="expression" dxfId="209" priority="14">
      <formula>$N7&lt;&gt;""</formula>
    </cfRule>
    <cfRule type="expression" dxfId="208" priority="27">
      <formula>AND(OR($F7&lt;0,$H7&lt;0),($F7+$H7-$J7)&lt;&gt;$L7,OR(AND($B7="",OFFSET($B7,-1,0,1,1)&lt;&gt;"",OR(AND(OFFSET($O7,-1,0,1,1)="",OR($L7&lt;&gt;"",AND($L7="",ABS($F7+$H7)&lt;OFFSET($J7,-1,0,1,1)))),AND(OFFSET($O7,-1,0,1,1)&lt;&gt;"",ABS($F7+$H7)-OFFSET($O7,-1,0,1,1)&gt;ABS($L7)))),AND($B7="",OFFSET($B7,-1,0,1,1)="",OFFSET($B7,-2,0,1,1)&lt;&gt;"",OR(AND(OFFSET($O7,-2,0,1,1)="",OR($L7&lt;&gt;"",AND($L7="",ABS($F7+$H7)&lt;OFFSET($J7,-2,0,1,1)))),AND(OFFSET($O7,-2,0,1,1)&lt;&gt;"",ABS($F7+$H7)-OFFSET($O7,-2,0,1,1)&gt;ABS($L7))))))</formula>
    </cfRule>
    <cfRule type="expression" dxfId="207" priority="34">
      <formula>FIND("再利用",$R7)</formula>
    </cfRule>
    <cfRule type="expression" dxfId="206" priority="43">
      <formula>MOD($N7,1)=0</formula>
    </cfRule>
  </conditionalFormatting>
  <conditionalFormatting sqref="O7:O156">
    <cfRule type="expression" dxfId="205" priority="7">
      <formula>AND($P7&lt;&gt;"",$B7="")</formula>
    </cfRule>
    <cfRule type="expression" dxfId="204" priority="15">
      <formula>AND($N7&lt;&gt;"",$B7="")</formula>
    </cfRule>
    <cfRule type="expression" dxfId="203" priority="26">
      <formula>$O7&lt;&gt;""</formula>
    </cfRule>
    <cfRule type="expression" dxfId="202" priority="36">
      <formula>FIND("事故",$R7)</formula>
    </cfRule>
    <cfRule type="expression" dxfId="201" priority="37">
      <formula>FIND("廃棄",$R7)&gt;0</formula>
    </cfRule>
    <cfRule type="expression" dxfId="200" priority="42">
      <formula>MOD($O7,1)=0</formula>
    </cfRule>
  </conditionalFormatting>
  <conditionalFormatting sqref="P7:P156">
    <cfRule type="expression" dxfId="199" priority="3">
      <formula>IF($P7&lt;&gt;"",$H7&lt;&gt;$P7)</formula>
    </cfRule>
    <cfRule type="expression" dxfId="198" priority="25">
      <formula>$P7&lt;&gt;""</formula>
    </cfRule>
    <cfRule type="expression" dxfId="197" priority="32">
      <formula>FIND("譲受",$R7)</formula>
    </cfRule>
    <cfRule type="expression" dxfId="196" priority="41">
      <formula>MOD($P7,1)=0</formula>
    </cfRule>
  </conditionalFormatting>
  <conditionalFormatting sqref="P7:Q156">
    <cfRule type="expression" dxfId="195" priority="61">
      <formula>$N7&lt;&gt;""</formula>
    </cfRule>
  </conditionalFormatting>
  <conditionalFormatting sqref="Q7:Q156">
    <cfRule type="expression" dxfId="194" priority="24">
      <formula>$Q7&lt;&gt;""</formula>
    </cfRule>
    <cfRule type="expression" dxfId="193" priority="29">
      <formula>FIND("秤量誤差",$R7)</formula>
    </cfRule>
    <cfRule type="expression" dxfId="192" priority="40">
      <formula>MOD($Q7,1)=0</formula>
    </cfRule>
  </conditionalFormatting>
  <conditionalFormatting sqref="R7:R156">
    <cfRule type="expression" dxfId="191" priority="8">
      <formula>$R7&lt;&gt;""</formula>
    </cfRule>
    <cfRule type="expression" dxfId="190" priority="23">
      <formula>$L7&lt;0</formula>
    </cfRule>
    <cfRule type="expression" dxfId="189" priority="67">
      <formula>AND($B7="",AND(OR($F7&lt;&gt;"",$H7&lt;&gt;"",$J7&lt;&gt;"",$L7&lt;&gt;""),OR($N7=0,$O7=0,$P7=0,$Q7=0)))</formula>
    </cfRule>
    <cfRule type="expression" dxfId="188" priority="68">
      <formula>OR($N7&lt;&gt;"",$O7&lt;&gt;"",$P7&lt;&gt;"",$Q7&lt;&gt;"")</formula>
    </cfRule>
  </conditionalFormatting>
  <conditionalFormatting sqref="S7:S156">
    <cfRule type="cellIs" dxfId="187" priority="60" operator="equal">
      <formula>"-"</formula>
    </cfRule>
    <cfRule type="cellIs" dxfId="186" priority="65" operator="equal">
      <formula>"×"</formula>
    </cfRule>
  </conditionalFormatting>
  <conditionalFormatting sqref="U5:U6">
    <cfRule type="cellIs" dxfId="185" priority="1" operator="equal">
      <formula>"×"</formula>
    </cfRule>
  </conditionalFormatting>
  <dataValidations count="3">
    <dataValidation type="custom" allowBlank="1" showInputMessage="1" showErrorMessage="1" error="（　）書きする場合は、同じ行の前年10月1日在庫、受入、払出、本年9月30日在庫も（　）書きで統一してください。" sqref="F7:F156 H7:H156 J7:J156 L7:L156" xr:uid="{00000000-0002-0000-0200-000000000000}">
      <formula1>IF($V7=1,TRUE,FALSE)</formula1>
    </dataValidation>
    <dataValidation type="decimal" allowBlank="1" showInputMessage="1" showErrorMessage="1" errorTitle="ヒント" error="（　）書きで入力してください。" sqref="N7:N156" xr:uid="{00000000-0002-0000-0200-000001000000}">
      <formula1>-99999999999999900</formula1>
      <formula2>0</formula2>
    </dataValidation>
    <dataValidation type="decimal" allowBlank="1" showInputMessage="1" showErrorMessage="1" error="（　）書きでは入力できません。" sqref="O7:Q156" xr:uid="{00000000-0002-0000-0200-000002000000}">
      <formula1>0</formula1>
      <formula2>9.99999999999999E+26</formula2>
    </dataValidation>
  </dataValidations>
  <printOptions horizontalCentered="1" verticalCentered="1"/>
  <pageMargins left="0.31496062992126" right="0.31496062992126" top="0.74803149606299202" bottom="0.74803149606299202" header="0.31496062992126" footer="0.31496062992126"/>
  <pageSetup paperSize="9" scale="39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OFFSET('麻薬一覧（R5.4.20）'!$F$2,0,0,COUNT('麻薬一覧（R5.4.20）'!$E:$E))</xm:f>
          </x14:formula1>
          <xm:sqref>B7:B156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topLeftCell="A4" zoomScale="70" zoomScaleNormal="70" zoomScaleSheetLayoutView="50" workbookViewId="0"/>
  </sheetViews>
  <sheetFormatPr defaultColWidth="9" defaultRowHeight="14"/>
  <cols>
    <col min="1" max="1" width="1.83203125" style="99" customWidth="1"/>
    <col min="2" max="2" width="22.33203125" style="100" customWidth="1"/>
    <col min="3" max="6" width="8.25" style="100" customWidth="1"/>
    <col min="7" max="7" width="48.83203125" style="100" customWidth="1"/>
    <col min="8" max="8" width="35.25" style="100" customWidth="1"/>
    <col min="9" max="16384" width="9" style="99"/>
  </cols>
  <sheetData>
    <row r="1" spans="2:8" ht="21.75" customHeight="1">
      <c r="B1" s="50" t="s">
        <v>1</v>
      </c>
      <c r="C1" s="101"/>
      <c r="D1" s="102" t="s">
        <v>3</v>
      </c>
      <c r="E1" s="102"/>
      <c r="F1" s="102"/>
      <c r="H1" s="103"/>
    </row>
    <row r="3" spans="2:8" ht="36" customHeight="1">
      <c r="B3" s="104" t="s">
        <v>4</v>
      </c>
      <c r="C3" s="147" t="s">
        <v>5</v>
      </c>
      <c r="D3" s="148"/>
      <c r="E3" s="148"/>
      <c r="F3" s="149"/>
      <c r="G3" s="105" t="s">
        <v>6</v>
      </c>
      <c r="H3" s="106" t="s">
        <v>7</v>
      </c>
    </row>
    <row r="4" spans="2:8" ht="44.25" customHeight="1">
      <c r="B4" s="107" t="s">
        <v>8</v>
      </c>
      <c r="C4" s="108" t="s">
        <v>9</v>
      </c>
      <c r="D4" s="109" t="s">
        <v>10</v>
      </c>
      <c r="E4" s="150" t="s">
        <v>11</v>
      </c>
      <c r="F4" s="151"/>
      <c r="G4" s="110" t="s">
        <v>12</v>
      </c>
      <c r="H4" s="111" t="s">
        <v>13</v>
      </c>
    </row>
    <row r="5" spans="2:8" ht="44.25" customHeight="1">
      <c r="B5" s="112" t="s">
        <v>14</v>
      </c>
      <c r="C5" s="152" t="s">
        <v>15</v>
      </c>
      <c r="D5" s="153"/>
      <c r="E5" s="153"/>
      <c r="F5" s="154"/>
      <c r="G5" s="113" t="s">
        <v>12</v>
      </c>
      <c r="H5" s="114">
        <v>45229</v>
      </c>
    </row>
    <row r="6" spans="2:8" ht="44.25" customHeight="1">
      <c r="B6" s="112" t="s">
        <v>16</v>
      </c>
      <c r="C6" s="155" t="s">
        <v>68</v>
      </c>
      <c r="D6" s="156"/>
      <c r="E6" s="156"/>
      <c r="F6" s="157"/>
      <c r="G6" s="115" t="s">
        <v>18</v>
      </c>
      <c r="H6" s="116" t="s">
        <v>17</v>
      </c>
    </row>
    <row r="7" spans="2:8" ht="44.25" customHeight="1">
      <c r="B7" s="112" t="s">
        <v>19</v>
      </c>
      <c r="C7" s="117" t="s">
        <v>20</v>
      </c>
      <c r="D7" s="118" t="s">
        <v>21</v>
      </c>
      <c r="E7" s="119" t="s">
        <v>22</v>
      </c>
      <c r="F7" s="118" t="s">
        <v>23</v>
      </c>
      <c r="G7" s="115" t="s">
        <v>24</v>
      </c>
      <c r="H7" s="116" t="s">
        <v>25</v>
      </c>
    </row>
    <row r="8" spans="2:8" ht="44.25" customHeight="1">
      <c r="B8" s="112" t="s">
        <v>26</v>
      </c>
      <c r="C8" s="139" t="s">
        <v>69</v>
      </c>
      <c r="D8" s="140"/>
      <c r="E8" s="140"/>
      <c r="F8" s="141"/>
      <c r="G8" s="145" t="s">
        <v>28</v>
      </c>
      <c r="H8" s="116" t="s">
        <v>29</v>
      </c>
    </row>
    <row r="9" spans="2:8" ht="44.25" customHeight="1">
      <c r="B9" s="112" t="s">
        <v>30</v>
      </c>
      <c r="C9" s="139" t="s">
        <v>70</v>
      </c>
      <c r="D9" s="140"/>
      <c r="E9" s="140"/>
      <c r="F9" s="141"/>
      <c r="G9" s="145"/>
      <c r="H9" s="116" t="s">
        <v>32</v>
      </c>
    </row>
    <row r="10" spans="2:8" ht="94" customHeight="1">
      <c r="B10" s="120" t="s">
        <v>33</v>
      </c>
      <c r="C10" s="142" t="s">
        <v>34</v>
      </c>
      <c r="D10" s="143"/>
      <c r="E10" s="143"/>
      <c r="F10" s="144"/>
      <c r="G10" s="121" t="s">
        <v>836</v>
      </c>
      <c r="H10" s="122" t="s">
        <v>36</v>
      </c>
    </row>
    <row r="12" spans="2:8">
      <c r="H12" s="146" t="s">
        <v>37</v>
      </c>
    </row>
    <row r="13" spans="2:8">
      <c r="H13" s="146"/>
    </row>
  </sheetData>
  <sheetProtection algorithmName="SHA-512" hashValue="KUu+GUe9NAzCveDCuokOcrBtT7kWJ0EBtrKa/WHIB9lknn8SZCsmNktMsqPhIJVsiW9akkQDhqtIA+DPjXs3zQ==" saltValue="cRWbhMjmxIzj2MDxhkbtgQ==" spinCount="100000" sheet="1" objects="1" scenarios="1"/>
  <mergeCells count="9">
    <mergeCell ref="C9:F9"/>
    <mergeCell ref="C10:F10"/>
    <mergeCell ref="G8:G9"/>
    <mergeCell ref="H12:H13"/>
    <mergeCell ref="C3:F3"/>
    <mergeCell ref="E4:F4"/>
    <mergeCell ref="C5:F5"/>
    <mergeCell ref="C6:F6"/>
    <mergeCell ref="C8:F8"/>
  </mergeCells>
  <phoneticPr fontId="27"/>
  <hyperlinks>
    <hyperlink ref="H12:H13" location="【施】入力シート➁!A1" display="入力シート②へ⇒" xr:uid="{00000000-0004-0000-0300-000000000000}"/>
  </hyperlinks>
  <pageMargins left="0.70866141732283505" right="0.70866141732283505" top="0.74803149606299202" bottom="0.74803149606299202" header="0.31496062992126" footer="0.31496062992126"/>
  <pageSetup paperSize="9" scale="8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【非表示シート】!$B$2:$B$5</xm:f>
          </x14:formula1>
          <xm:sqref>C6:F6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56"/>
  <sheetViews>
    <sheetView zoomScale="70" zoomScaleNormal="70" workbookViewId="0">
      <pane ySplit="6" topLeftCell="A13" activePane="bottomLeft" state="frozen"/>
      <selection activeCell="P5" sqref="P5"/>
      <selection pane="bottomLeft" activeCell="B14" sqref="B14"/>
    </sheetView>
  </sheetViews>
  <sheetFormatPr defaultColWidth="9" defaultRowHeight="17.5"/>
  <cols>
    <col min="1" max="1" width="3.83203125" style="16" customWidth="1"/>
    <col min="2" max="2" width="26.83203125" style="16" customWidth="1"/>
    <col min="3" max="3" width="9.58203125" style="46" customWidth="1"/>
    <col min="4" max="4" width="6" style="16" customWidth="1"/>
    <col min="5" max="5" width="4.25" style="47" customWidth="1"/>
    <col min="6" max="6" width="11.58203125" style="16" customWidth="1"/>
    <col min="7" max="7" width="4.25" style="47" customWidth="1"/>
    <col min="8" max="8" width="11.58203125" style="16" customWidth="1"/>
    <col min="9" max="9" width="4.25" style="47" customWidth="1"/>
    <col min="10" max="10" width="11.58203125" style="16" customWidth="1"/>
    <col min="11" max="11" width="4.25" style="47" customWidth="1"/>
    <col min="12" max="12" width="11.58203125" style="16" customWidth="1"/>
    <col min="13" max="13" width="4.25" style="47" customWidth="1"/>
    <col min="14" max="14" width="6.25" style="48" customWidth="1"/>
    <col min="15" max="17" width="6.25" style="16" customWidth="1"/>
    <col min="18" max="18" width="29.33203125" style="16" customWidth="1"/>
    <col min="19" max="19" width="13" style="49" customWidth="1"/>
    <col min="20" max="20" width="3.5" style="16" customWidth="1"/>
    <col min="21" max="21" width="13" style="16" customWidth="1"/>
    <col min="22" max="22" width="9" style="16" hidden="1" customWidth="1"/>
    <col min="23" max="16384" width="9" style="16"/>
  </cols>
  <sheetData>
    <row r="1" spans="1:22" ht="19.5" customHeight="1">
      <c r="B1" s="50" t="s">
        <v>38</v>
      </c>
      <c r="C1" s="51"/>
      <c r="E1" s="52"/>
      <c r="F1" s="16" t="s">
        <v>39</v>
      </c>
      <c r="I1" s="70"/>
      <c r="J1" s="16" t="s">
        <v>40</v>
      </c>
      <c r="K1" s="16"/>
      <c r="L1" s="47"/>
      <c r="N1" s="71" t="s">
        <v>41</v>
      </c>
      <c r="O1" s="47"/>
      <c r="P1" s="47"/>
      <c r="Q1" s="47"/>
      <c r="R1" s="83"/>
    </row>
    <row r="2" spans="1:22" ht="19.5" customHeight="1">
      <c r="B2" s="53" t="s">
        <v>42</v>
      </c>
      <c r="C2" s="51"/>
      <c r="D2" s="50"/>
    </row>
    <row r="3" spans="1:22" ht="19.5" customHeight="1">
      <c r="B3" s="54"/>
      <c r="C3" s="55" t="s">
        <v>43</v>
      </c>
      <c r="D3" s="50"/>
      <c r="U3" s="178" t="s">
        <v>44</v>
      </c>
    </row>
    <row r="4" spans="1:22">
      <c r="C4" s="56" t="s">
        <v>45</v>
      </c>
      <c r="U4" s="179"/>
    </row>
    <row r="5" spans="1:22" ht="17.25" customHeight="1">
      <c r="B5" s="158" t="s">
        <v>46</v>
      </c>
      <c r="C5" s="182" t="s">
        <v>47</v>
      </c>
      <c r="D5" s="183"/>
      <c r="E5" s="184"/>
      <c r="F5" s="164" t="s">
        <v>48</v>
      </c>
      <c r="G5" s="165"/>
      <c r="H5" s="166" t="s">
        <v>49</v>
      </c>
      <c r="I5" s="167"/>
      <c r="J5" s="168" t="s">
        <v>50</v>
      </c>
      <c r="K5" s="169"/>
      <c r="L5" s="170" t="s">
        <v>51</v>
      </c>
      <c r="M5" s="171"/>
      <c r="N5" s="160" t="s">
        <v>52</v>
      </c>
      <c r="O5" s="162" t="s">
        <v>53</v>
      </c>
      <c r="P5" s="162" t="s">
        <v>54</v>
      </c>
      <c r="Q5" s="162" t="s">
        <v>55</v>
      </c>
      <c r="R5" s="174" t="s">
        <v>56</v>
      </c>
      <c r="S5" s="176" t="s">
        <v>57</v>
      </c>
      <c r="T5" s="84"/>
      <c r="U5" s="180" t="str">
        <f ca="1">IF(OR(【施】入力シート①!D4="",【施】入力シート①!C5="",【施】入力シート①!C6="",【施】入力シート①!C7="",【施】入力シート①!E7="",【施】入力シート①!C8="",【施】入力シート①!C9="",【施】入力シート①!C10="",COUNTIF(S7:S156,"×")&gt;0),"×","○")</f>
        <v>○</v>
      </c>
    </row>
    <row r="6" spans="1:22" ht="17.25" customHeight="1">
      <c r="B6" s="159"/>
      <c r="C6" s="185"/>
      <c r="D6" s="186"/>
      <c r="E6" s="187"/>
      <c r="F6" s="172" t="s">
        <v>58</v>
      </c>
      <c r="G6" s="173"/>
      <c r="H6" s="172" t="s">
        <v>58</v>
      </c>
      <c r="I6" s="173"/>
      <c r="J6" s="172" t="s">
        <v>58</v>
      </c>
      <c r="K6" s="173"/>
      <c r="L6" s="172" t="s">
        <v>58</v>
      </c>
      <c r="M6" s="173"/>
      <c r="N6" s="161"/>
      <c r="O6" s="163"/>
      <c r="P6" s="163"/>
      <c r="Q6" s="163"/>
      <c r="R6" s="175"/>
      <c r="S6" s="177"/>
      <c r="T6" s="84"/>
      <c r="U6" s="181"/>
      <c r="V6" s="85" t="s">
        <v>59</v>
      </c>
    </row>
    <row r="7" spans="1:22" ht="40" customHeight="1">
      <c r="A7" s="16">
        <v>1</v>
      </c>
      <c r="B7" s="57" t="s">
        <v>71</v>
      </c>
      <c r="C7" s="58" t="str">
        <f ca="1">IF(AND(B7="",OFFSET(B7,-1,0,1,1)&lt;&gt;""),OFFSET(C7,-1,0,1,1),IF(AND(B7="",OFFSET(B7,-1,0,1,1)="",OR(OFFSET(N7,-1,0,1)&lt;&gt;"",OFFSET(P7,-1,0,1,1)&lt;&gt;"")),OFFSET(C7,-2,0,1,1),IFERROR(VLOOKUP(【施】入力シート➁!B7,テーブル1[[#All],[医薬品名]:[単位2]],COLUMN(【施】入力シート➁!P3)-3,0),"")))</f>
        <v>1mL×</v>
      </c>
      <c r="D7" s="59">
        <v>10</v>
      </c>
      <c r="E7" s="60" t="str">
        <f ca="1">IF(AND(B7="",OFFSET(B7,-1,0,1,1)&lt;&gt;""),OFFSET(E7,-1,0,1,1),IF(AND(B7="",OFFSET(B7,-1,0,1,1)="",OR(OR(OFFSET(F7,-1,0,1)&lt;0,OFFSET(H7,-1,0,1)&lt;0),OFFSET(P7,-1,0,1,1)&lt;&gt;"")),OFFSET(E7,-2,0,1,1),IFERROR(VLOOKUP(【施】入力シート➁!B7,テーブル1[[#All],[医薬品名]:[単位2]],COLUMN(テーブル1[[#Headers],[単位2]])-3,0),"")))</f>
        <v>A</v>
      </c>
      <c r="F7" s="61">
        <v>21</v>
      </c>
      <c r="G7" s="62" t="str">
        <f t="shared" ref="G7:G70" ca="1" si="0">IF(AND(E7="V",C7&lt;&gt;""),"mL",E7)</f>
        <v>A</v>
      </c>
      <c r="H7" s="63">
        <v>10</v>
      </c>
      <c r="I7" s="62" t="str">
        <f t="shared" ref="I7:I70" ca="1" si="1">G7</f>
        <v>A</v>
      </c>
      <c r="J7" s="72">
        <v>18</v>
      </c>
      <c r="K7" s="62" t="str">
        <f t="shared" ref="K7:K70" ca="1" si="2">G7</f>
        <v>A</v>
      </c>
      <c r="L7" s="73">
        <v>18</v>
      </c>
      <c r="M7" s="62" t="str">
        <f t="shared" ref="M7:M70" ca="1" si="3">G7</f>
        <v>A</v>
      </c>
      <c r="N7" s="74"/>
      <c r="O7" s="75">
        <v>1</v>
      </c>
      <c r="P7" s="76"/>
      <c r="Q7" s="86"/>
      <c r="R7" s="87" t="s">
        <v>61</v>
      </c>
      <c r="S7" s="88" t="str">
        <f ca="1">IF(AND(D7="",F7="",H7="",J7="",L7="",B7="",N7="",O7="",P7="",Q7="",R7=""),"",IF(OR(AND(OR(N7&lt;&gt;"",O7&lt;&gt;"",P7&lt;&gt;"",Q7&lt;&gt;""),R7=""),AND(F7="",H7="",J7="",L7="")),"×",IF(OR(AND(B7&lt;&gt;"",OFFSET(B7,1,0,1,1)="",OR(OFFSET(D7,1,0,1,1)&lt;&gt;"",OFFSET(D7,2,0,1,1)&lt;&gt;"",COUNTIF(B7,"*自家製剤*")&gt;0),OR(D7&lt;&gt;"",COUNTIF(B7,"*自家製剤*")&gt;0),OR(OFFSET(N7,1,0,1,1)&lt;&gt;"",OFFSET(P7,1,0,1,1)&lt;&gt;"",OFFSET(N7,2,0,1,1)&lt;&gt;"",OFFSET(P7,2,0,1,1)&lt;&gt;""),OFFSET(B7,2,0,1,1)="",F7+H7-J7-O7+ABS(OFFSET(F7,1,0,1,1))+ABS(OFFSET(H7,1,0,1,1))-ABS(OFFSET(J7,1,0,1,1))+ABS(OFFSET(F7,2,0,1,1))+ABS(OFFSET(H7,2,0,1,1))-ABS(OFFSET(J7,2,0,1,1))=L7-Q7+ABS(OFFSET(L7,1,0,1,1))+ABS(OFFSET(L7,2,0,1,1)),IF(OR(OFFSET(F7,1,0,1,1)&lt;0,OFFSET(H7,1,0,1,1)&lt;0,OFFSET(J7,1,0,1,1)&lt;0,OFFSET(L7,1,0,1,1)&lt;0),IF(J7&gt;(ABS(OFFSET(F7,1,0,1,1))+ABS(OFFSET(H7,1,0,1,1)))-ABS(OFFSET(L7,1,0,1,1)),AND(J7-(F7+H7+OFFSET(H7,2,0,1,1)-L7-Q7)&lt;=ABS(OFFSET(N7,1,0,1,1)),ABS(OFFSET(N7,1,0,1,1))&lt;=(ABS(OFFSET(F7,1,0,1,1))+ABS(OFFSET(H7,1,0,1,1)))-ABS(OFFSET(L7,1,0,1,1))),AND(J7-(F7+H7+OFFSET(H7,2,0,1,1)-L7-Q7)&lt;=ABS(OFFSET(N7,1,0,1,1)),ABS(OFFSET(N7,1,0,1,1))&lt;=J7)),IF(OR(OFFSET(F7,2,0,1,1)&lt;0,OFFSET(H7,2,0,1,1)&lt;0,OFFSET(J7,2,0,1,1)&lt;0,OFFSET(L7,2,0,1,1)&lt;0),IF(J7&gt;(ABS(OFFSET(F7,2,0,1,1))+ABS(OFFSET(H7,2,0,1,1)))-ABS(OFFSET(L7,2,0,1,1)),AND(J7-(F7+H7+OFFSET(H7,1,0,1,1)-L7-Q7)&lt;=ABS(OFFSET(N7,2,0,1,1)),ABS(OFFSET(N7,2,0,1,1))&lt;=(ABS(OFFSET(F7,2,0,1,1))+ABS(OFFSET(H7,2,0,1,1)))-ABS(OFFSET(L7,2,0,1,1))),AND(J7-(F7+H7+OFFSET(H7,1,0,1,1)-L7-Q7)&lt;=ABS(OFFSET(N7,2,0,1,1)),ABS(OFFSET(N7,2,0,1,1))&lt;=J7)),TRUE))),AND(B7&lt;&gt;"",OFFSET(B7,1,0,1,1)="",OR(OFFSET(N7,1,0,1,1)&lt;&gt;"",OFFSET(P7,1,0,1,1)&lt;&gt;"",OR(OFFSET(F7,1,0,1,1)&lt;0,OFFSET(H7,1,0,1,1)&lt;0)),OR(OFFSET(B7,2,0,1,1)&lt;&gt;"",OFFSET(S7,2,0,1,1)=""),OR(D7&lt;&gt;"",COUNTIF(B7,"*自家製剤*")&gt;0),F7+H7-J7-O7+ABS(OFFSET(F7,1,0,1,1))+ABS(OFFSET(H7,1,0,1,1))-ABS(OFFSET(J7,1,0,1,1))=L7-Q7+ABS(OFFSET(L7,1,0,1,1)),IF(NOT(OR(OFFSET(F7,1,0,1,1)&lt;0,OFFSET(H7,1,0,1,1)&lt;0,OFFSET(J7,1,0,1,1)&lt;0,OFFSET(L7,1,0,1,1)&lt;0)),TRUE,IF(NOT(OR(OFFSET(F7,1,0,1,1)&lt;0,OFFSET(H7,1,0,1,1)&lt;0,OFFSET(J7,1,0,1,1)&lt;0,OFFSET(L7,1,0,1,1)&lt;0)),TRUE,IF(J7&gt;(ABS(OFFSET(F7,1,0,1,1))+ABS(OFFSET(H7,1,0,1,1)))-ABS(OFFSET(L7,1,0,1,1)),AND(J7-(F7+H7-L7-Q7)&lt;=ABS(OFFSET(N7,1,0,1,1)),ABS(OFFSET(N7,1,0,1,1))&lt;=(ABS(OFFSET(F7,1,0,1,1))+ABS(OFFSET(H7,1,0,1,1)))-ABS(OFFSET(L7,1,0,1,1))),AND(J7-(F7+H7-L7-Q7)&lt;=ABS(OFFSET(N7,1,0,1,1)),ABS(OFFSET(N7,1,0,1,1))&lt;=J7))))),AND(B7&lt;&gt;"",OR(D7&lt;&gt;"",COUNTIF(B7,"*自家製剤*")&gt;0),OR(OFFSET(B7,1,0,1,1)&lt;&gt;"",OFFSET(S7,1,0,1,1)=""),F7+H7-J7-O7=L7-Q7),AND(B7&lt;&gt;"",D7="",ABS(F7)+ABS(H7)-O7-ABS(J7)=ABS(L7),OR(F7&lt;0,H7&lt;0,J7&lt;0,L7&lt;0)),),"○",IF(AND(B7="",OR(F7&lt;&gt;"",H7&lt;&gt;"",J7&lt;&gt;"",L7&lt;&gt;""),R7&lt;&gt;""),"-","×"))))</f>
        <v>○</v>
      </c>
      <c r="V7" s="16">
        <f t="shared" ref="V7:V70" si="4">IF(ABS(F7+H7+J7+L7)=ABS(F7)+ABS(H7)+ABS(J7)+ABS(L7),1,2)</f>
        <v>1</v>
      </c>
    </row>
    <row r="8" spans="1:22" ht="40" customHeight="1">
      <c r="A8" s="16">
        <f t="shared" ref="A8:A71" ca="1" si="5">OFFSET(A8,-1,0,1,1)+1</f>
        <v>2</v>
      </c>
      <c r="B8" s="64"/>
      <c r="C8" s="58" t="str">
        <f ca="1">IF(AND(B8="",OFFSET(B8,-1,0,1,1)&lt;&gt;""),OFFSET(C8,-1,0,1,1),IF(AND(B8="",OFFSET(B8,-1,0,1,1)="",OR(OFFSET(N8,-1,0,1)&lt;&gt;"",OFFSET(P8,-1,0,1,1)&lt;&gt;"")),OFFSET(C8,-2,0,1,1),IFERROR(VLOOKUP(【施】入力シート➁!B8,テーブル1[[#All],[医薬品名]:[単位2]],COLUMN(【施】入力シート➁!P4)-3,0),"")))</f>
        <v>1mL×</v>
      </c>
      <c r="D8" s="65">
        <v>10</v>
      </c>
      <c r="E8" s="60" t="str">
        <f ca="1">IF(AND(B8="",OFFSET(B8,-1,0,1,1)&lt;&gt;""),OFFSET(E8,-1,0,1,1),IF(AND(B8="",OFFSET(B8,-1,0,1,1)="",OR(OR(OFFSET(F8,-1,0,1)&lt;0,OFFSET(H8,-1,0,1)&lt;0),OFFSET(P8,-1,0,1,1)&lt;&gt;"")),OFFSET(E8,-2,0,1,1),IFERROR(VLOOKUP(【施】入力シート➁!B8,テーブル1[[#All],[医薬品名]:[単位2]],COLUMN(テーブル1[[#Headers],[単位2]])-3,0),"")))</f>
        <v>A</v>
      </c>
      <c r="F8" s="66"/>
      <c r="G8" s="62" t="str">
        <f t="shared" ca="1" si="0"/>
        <v>A</v>
      </c>
      <c r="H8" s="68">
        <v>6</v>
      </c>
      <c r="I8" s="62" t="str">
        <f t="shared" ca="1" si="1"/>
        <v>A</v>
      </c>
      <c r="J8" s="77"/>
      <c r="K8" s="62" t="str">
        <f t="shared" ca="1" si="2"/>
        <v>A</v>
      </c>
      <c r="L8" s="78"/>
      <c r="M8" s="62" t="str">
        <f t="shared" ca="1" si="3"/>
        <v>A</v>
      </c>
      <c r="N8" s="79"/>
      <c r="O8" s="81"/>
      <c r="P8" s="80">
        <v>6</v>
      </c>
      <c r="Q8" s="89"/>
      <c r="R8" s="91" t="s">
        <v>72</v>
      </c>
      <c r="S8" s="88" t="str">
        <f t="shared" ref="S8:S71" ca="1" si="6">IF(AND(D8="",F8="",H8="",J8="",L8="",B8="",N8="",O8="",P8="",Q8="",R8=""),"",IF(OR(AND(OR(N8&lt;&gt;"",O8&lt;&gt;"",P8&lt;&gt;"",Q8&lt;&gt;""),R8=""),AND(F8="",H8="",J8="",L8="")),"×",IF(OR(AND(B8&lt;&gt;"",OFFSET(B8,1,0,1,1)="",OR(OFFSET(D8,1,0,1,1)&lt;&gt;"",OFFSET(D8,2,0,1,1)&lt;&gt;"",COUNTIF(B8,"*自家製剤*")&gt;0),OR(D8&lt;&gt;"",COUNTIF(B8,"*自家製剤*")&gt;0),OR(OFFSET(N8,1,0,1,1)&lt;&gt;"",OFFSET(P8,1,0,1,1)&lt;&gt;"",OFFSET(N8,2,0,1,1)&lt;&gt;"",OFFSET(P8,2,0,1,1)&lt;&gt;""),OFFSET(B8,2,0,1,1)="",F8+H8-J8-O8+ABS(OFFSET(F8,1,0,1,1))+ABS(OFFSET(H8,1,0,1,1))-ABS(OFFSET(J8,1,0,1,1))+ABS(OFFSET(F8,2,0,1,1))+ABS(OFFSET(H8,2,0,1,1))-ABS(OFFSET(J8,2,0,1,1))=L8-Q8+ABS(OFFSET(L8,1,0,1,1))+ABS(OFFSET(L8,2,0,1,1)),IF(OR(OFFSET(F8,1,0,1,1)&lt;0,OFFSET(H8,1,0,1,1)&lt;0,OFFSET(J8,1,0,1,1)&lt;0,OFFSET(L8,1,0,1,1)&lt;0),IF(J8&gt;(ABS(OFFSET(F8,1,0,1,1))+ABS(OFFSET(H8,1,0,1,1)))-ABS(OFFSET(L8,1,0,1,1)),AND(J8-(F8+H8+OFFSET(H8,2,0,1,1)-L8-Q8)&lt;=ABS(OFFSET(N8,1,0,1,1)),ABS(OFFSET(N8,1,0,1,1))&lt;=(ABS(OFFSET(F8,1,0,1,1))+ABS(OFFSET(H8,1,0,1,1)))-ABS(OFFSET(L8,1,0,1,1))),AND(J8-(F8+H8+OFFSET(H8,2,0,1,1)-L8-Q8)&lt;=ABS(OFFSET(N8,1,0,1,1)),ABS(OFFSET(N8,1,0,1,1))&lt;=J8)),IF(OR(OFFSET(F8,2,0,1,1)&lt;0,OFFSET(H8,2,0,1,1)&lt;0,OFFSET(J8,2,0,1,1)&lt;0,OFFSET(L8,2,0,1,1)&lt;0),IF(J8&gt;(ABS(OFFSET(F8,2,0,1,1))+ABS(OFFSET(H8,2,0,1,1)))-ABS(OFFSET(L8,2,0,1,1)),AND(J8-(F8+H8+OFFSET(H8,1,0,1,1)-L8-Q8)&lt;=ABS(OFFSET(N8,2,0,1,1)),ABS(OFFSET(N8,2,0,1,1))&lt;=(ABS(OFFSET(F8,2,0,1,1))+ABS(OFFSET(H8,2,0,1,1)))-ABS(OFFSET(L8,2,0,1,1))),AND(J8-(F8+H8+OFFSET(H8,1,0,1,1)-L8-Q8)&lt;=ABS(OFFSET(N8,2,0,1,1)),ABS(OFFSET(N8,2,0,1,1))&lt;=J8)),TRUE))),AND(B8&lt;&gt;"",OFFSET(B8,1,0,1,1)="",OR(OFFSET(N8,1,0,1,1)&lt;&gt;"",OFFSET(P8,1,0,1,1)&lt;&gt;"",OR(OFFSET(F8,1,0,1,1)&lt;0,OFFSET(H8,1,0,1,1)&lt;0)),OR(OFFSET(B8,2,0,1,1)&lt;&gt;"",OFFSET(S8,2,0,1,1)=""),OR(D8&lt;&gt;"",COUNTIF(B8,"*自家製剤*")&gt;0),F8+H8-J8-O8+ABS(OFFSET(F8,1,0,1,1))+ABS(OFFSET(H8,1,0,1,1))-ABS(OFFSET(J8,1,0,1,1))=L8-Q8+ABS(OFFSET(L8,1,0,1,1)),IF(NOT(OR(OFFSET(F8,1,0,1,1)&lt;0,OFFSET(H8,1,0,1,1)&lt;0,OFFSET(J8,1,0,1,1)&lt;0,OFFSET(L8,1,0,1,1)&lt;0)),TRUE,IF(NOT(OR(OFFSET(F8,1,0,1,1)&lt;0,OFFSET(H8,1,0,1,1)&lt;0,OFFSET(J8,1,0,1,1)&lt;0,OFFSET(L8,1,0,1,1)&lt;0)),TRUE,IF(J8&gt;(ABS(OFFSET(F8,1,0,1,1))+ABS(OFFSET(H8,1,0,1,1)))-ABS(OFFSET(L8,1,0,1,1)),AND(J8-(F8+H8-L8-Q8)&lt;=ABS(OFFSET(N8,1,0,1,1)),ABS(OFFSET(N8,1,0,1,1))&lt;=(ABS(OFFSET(F8,1,0,1,1))+ABS(OFFSET(H8,1,0,1,1)))-ABS(OFFSET(L8,1,0,1,1))),AND(J8-(F8+H8-L8-Q8)&lt;=ABS(OFFSET(N8,1,0,1,1)),ABS(OFFSET(N8,1,0,1,1))&lt;=J8))))),AND(B8&lt;&gt;"",OR(D8&lt;&gt;"",COUNTIF(B8,"*自家製剤*")&gt;0),OR(OFFSET(B8,1,0,1,1)&lt;&gt;"",OFFSET(S8,1,0,1,1)=""),F8+H8-J8-O8=L8-Q8),AND(B8&lt;&gt;"",D8="",ABS(F8)+ABS(H8)-O8-ABS(J8)=ABS(L8),OR(F8&lt;0,H8&lt;0,J8&lt;0,L8&lt;0)),),"○",IF(AND(B8="",OR(F8&lt;&gt;"",H8&lt;&gt;"",J8&lt;&gt;"",L8&lt;&gt;""),R8&lt;&gt;""),"-","×"))))</f>
        <v>-</v>
      </c>
      <c r="V8" s="16">
        <f t="shared" si="4"/>
        <v>1</v>
      </c>
    </row>
    <row r="9" spans="1:22" ht="40" customHeight="1">
      <c r="A9" s="16">
        <f t="shared" ca="1" si="5"/>
        <v>3</v>
      </c>
      <c r="B9" s="64" t="s">
        <v>63</v>
      </c>
      <c r="C9" s="58" t="str">
        <f ca="1">IF(AND(B9="",OFFSET(B9,-1,0,1,1)&lt;&gt;""),OFFSET(C9,-1,0,1,1),IF(AND(B9="",OFFSET(B9,-1,0,1,1)="",OR(OFFSET(N9,-1,0,1)&lt;&gt;"",OFFSET(P9,-1,0,1,1)&lt;&gt;"")),OFFSET(C9,-2,0,1,1),IFERROR(VLOOKUP(【施】入力シート➁!B9,テーブル1[[#All],[医薬品名]:[単位2]],COLUMN(【施】入力シート➁!P5)-3,0),"")))</f>
        <v/>
      </c>
      <c r="D9" s="65">
        <v>25</v>
      </c>
      <c r="E9" s="60" t="str">
        <f ca="1">IF(AND(B9="",OFFSET(B9,-1,0,1,1)&lt;&gt;""),OFFSET(E9,-1,0,1,1),IF(AND(B9="",OFFSET(B9,-1,0,1,1)="",OR(OR(OFFSET(F9,-1,0,1)&lt;0,OFFSET(H9,-1,0,1)&lt;0),OFFSET(P9,-1,0,1,1)&lt;&gt;"")),OFFSET(E9,-2,0,1,1),IFERROR(VLOOKUP(【施】入力シート➁!B9,テーブル1[[#All],[医薬品名]:[単位2]],COLUMN(テーブル1[[#Headers],[単位2]])-3,0),"")))</f>
        <v>g</v>
      </c>
      <c r="F9" s="66">
        <v>15</v>
      </c>
      <c r="G9" s="62" t="str">
        <f t="shared" ca="1" si="0"/>
        <v>g</v>
      </c>
      <c r="H9" s="69">
        <v>25</v>
      </c>
      <c r="I9" s="62" t="str">
        <f t="shared" ca="1" si="1"/>
        <v>g</v>
      </c>
      <c r="J9" s="77">
        <v>20</v>
      </c>
      <c r="K9" s="62" t="str">
        <f t="shared" ca="1" si="2"/>
        <v>g</v>
      </c>
      <c r="L9" s="78">
        <v>5</v>
      </c>
      <c r="M9" s="62" t="str">
        <f t="shared" ca="1" si="3"/>
        <v>g</v>
      </c>
      <c r="N9" s="79"/>
      <c r="O9" s="80">
        <v>15</v>
      </c>
      <c r="P9" s="81"/>
      <c r="Q9" s="89"/>
      <c r="R9" s="91" t="s">
        <v>64</v>
      </c>
      <c r="S9" s="88" t="str">
        <f t="shared" ca="1" si="6"/>
        <v>○</v>
      </c>
      <c r="V9" s="16">
        <f t="shared" si="4"/>
        <v>1</v>
      </c>
    </row>
    <row r="10" spans="1:22" ht="40" customHeight="1">
      <c r="A10" s="16">
        <f t="shared" ca="1" si="5"/>
        <v>4</v>
      </c>
      <c r="B10" s="64" t="s">
        <v>834</v>
      </c>
      <c r="C10" s="58" t="str">
        <f ca="1">IF(AND(B10="",OFFSET(B10,-1,0,1,1)&lt;&gt;""),OFFSET(C10,-1,0,1,1),IF(AND(B10="",OFFSET(B10,-1,0,1,1)="",OR(OFFSET(N10,-1,0,1)&lt;&gt;"",OFFSET(P10,-1,0,1,1)&lt;&gt;"")),OFFSET(C10,-2,0,1,1),IFERROR(VLOOKUP(【施】入力シート➁!B10,テーブル1[[#All],[医薬品名]:[単位2]],COLUMN(【施】入力シート➁!P6)-3,0),"")))</f>
        <v/>
      </c>
      <c r="D10" s="65"/>
      <c r="E10" s="60" t="str">
        <f ca="1">IF(AND(B10="",OFFSET(B10,-1,0,1,1)&lt;&gt;""),OFFSET(E10,-1,0,1,1),IF(AND(B10="",OFFSET(B10,-1,0,1,1)="",OR(OR(OFFSET(F10,-1,0,1)&lt;0,OFFSET(H10,-1,0,1)&lt;0),OFFSET(P10,-1,0,1,1)&lt;&gt;"")),OFFSET(E10,-2,0,1,1),IFERROR(VLOOKUP(【施】入力シート➁!B10,テーブル1[[#All],[医薬品名]:[単位2]],COLUMN(テーブル1[[#Headers],[単位2]])-3,0),"")))</f>
        <v>g</v>
      </c>
      <c r="F10" s="66">
        <v>25</v>
      </c>
      <c r="G10" s="62" t="str">
        <f t="shared" ca="1" si="0"/>
        <v>g</v>
      </c>
      <c r="H10" s="69">
        <v>200</v>
      </c>
      <c r="I10" s="62" t="str">
        <f t="shared" ca="1" si="1"/>
        <v>g</v>
      </c>
      <c r="J10" s="77">
        <v>210</v>
      </c>
      <c r="K10" s="62" t="str">
        <f t="shared" ca="1" si="2"/>
        <v>g</v>
      </c>
      <c r="L10" s="78">
        <v>15</v>
      </c>
      <c r="M10" s="62" t="str">
        <f t="shared" ca="1" si="3"/>
        <v>g</v>
      </c>
      <c r="N10" s="79"/>
      <c r="O10" s="81"/>
      <c r="P10" s="81"/>
      <c r="Q10" s="89"/>
      <c r="R10" s="91" t="s">
        <v>65</v>
      </c>
      <c r="S10" s="88" t="str">
        <f t="shared" ca="1" si="6"/>
        <v>○</v>
      </c>
      <c r="V10" s="16">
        <f t="shared" si="4"/>
        <v>1</v>
      </c>
    </row>
    <row r="11" spans="1:22" ht="40" customHeight="1">
      <c r="A11" s="16">
        <f t="shared" ca="1" si="5"/>
        <v>5</v>
      </c>
      <c r="B11" s="64" t="s">
        <v>66</v>
      </c>
      <c r="C11" s="58" t="str">
        <f ca="1">IF(AND(B11="",OFFSET(B11,-1,0,1,1)&lt;&gt;""),OFFSET(C11,-1,0,1,1),IF(AND(B11="",OFFSET(B11,-1,0,1,1)="",OR(OFFSET(N11,-1,0,1)&lt;&gt;"",OFFSET(P11,-1,0,1,1)&lt;&gt;"")),OFFSET(C11,-2,0,1,1),IFERROR(VLOOKUP(【施】入力シート➁!B11,テーブル1[[#All],[医薬品名]:[単位2]],COLUMN(【施】入力シート➁!P7)-3,0),"")))</f>
        <v/>
      </c>
      <c r="D11" s="65">
        <v>100</v>
      </c>
      <c r="E11" s="60" t="str">
        <f ca="1">IF(AND(B11="",OFFSET(B11,-1,0,1,1)&lt;&gt;""),OFFSET(E11,-1,0,1,1),IF(AND(B11="",OFFSET(B11,-1,0,1,1)="",OR(OR(OFFSET(F11,-1,0,1)&lt;0,OFFSET(H11,-1,0,1)&lt;0),OFFSET(P11,-1,0,1,1)&lt;&gt;"")),OFFSET(E11,-2,0,1,1),IFERROR(VLOOKUP(【施】入力シート➁!B11,テーブル1[[#All],[医薬品名]:[単位2]],COLUMN(テーブル1[[#Headers],[単位2]])-3,0),"")))</f>
        <v>錠</v>
      </c>
      <c r="F11" s="66">
        <v>175</v>
      </c>
      <c r="G11" s="62" t="str">
        <f t="shared" ca="1" si="0"/>
        <v>錠</v>
      </c>
      <c r="H11" s="69">
        <v>100</v>
      </c>
      <c r="I11" s="62" t="str">
        <f t="shared" ca="1" si="1"/>
        <v>錠</v>
      </c>
      <c r="J11" s="77">
        <v>237</v>
      </c>
      <c r="K11" s="62" t="str">
        <f t="shared" ca="1" si="2"/>
        <v>錠</v>
      </c>
      <c r="L11" s="78">
        <v>87</v>
      </c>
      <c r="M11" s="62" t="str">
        <f t="shared" ca="1" si="3"/>
        <v>錠</v>
      </c>
      <c r="N11" s="79"/>
      <c r="O11" s="81"/>
      <c r="P11" s="81"/>
      <c r="Q11" s="89"/>
      <c r="R11" s="91"/>
      <c r="S11" s="88" t="str">
        <f t="shared" ca="1" si="6"/>
        <v>○</v>
      </c>
      <c r="V11" s="16">
        <f t="shared" si="4"/>
        <v>1</v>
      </c>
    </row>
    <row r="12" spans="1:22" ht="40" customHeight="1">
      <c r="A12" s="16">
        <f t="shared" ca="1" si="5"/>
        <v>6</v>
      </c>
      <c r="B12" s="64"/>
      <c r="C12" s="58" t="str">
        <f ca="1">IF(AND(B12="",OFFSET(B12,-1,0,1,1)&lt;&gt;""),OFFSET(C12,-1,0,1,1),IF(AND(B12="",OFFSET(B12,-1,0,1,1)="",OR(OFFSET(N12,-1,0,1)&lt;&gt;"",OFFSET(P12,-1,0,1,1)&lt;&gt;"")),OFFSET(C12,-2,0,1,1),IFERROR(VLOOKUP(【施】入力シート➁!B12,テーブル1[[#All],[医薬品名]:[単位2]],COLUMN(【施】入力シート➁!P8)-3,0),"")))</f>
        <v/>
      </c>
      <c r="D12" s="65"/>
      <c r="E12" s="60" t="str">
        <f ca="1">IF(AND(B12="",OFFSET(B12,-1,0,1,1)&lt;&gt;""),OFFSET(E12,-1,0,1,1),IF(AND(B12="",OFFSET(B12,-1,0,1,1)="",OR(OR(OFFSET(F12,-1,0,1)&lt;0,OFFSET(H12,-1,0,1)&lt;0),OFFSET(P12,-1,0,1,1)&lt;&gt;"")),OFFSET(E12,-2,0,1,1),IFERROR(VLOOKUP(【施】入力シート➁!B12,テーブル1[[#All],[医薬品名]:[単位2]],COLUMN(テーブル1[[#Headers],[単位2]])-3,0),"")))</f>
        <v>錠</v>
      </c>
      <c r="F12" s="66">
        <v>-5</v>
      </c>
      <c r="G12" s="62" t="str">
        <f t="shared" ca="1" si="0"/>
        <v>錠</v>
      </c>
      <c r="H12" s="69">
        <v>-54</v>
      </c>
      <c r="I12" s="62" t="str">
        <f t="shared" ca="1" si="1"/>
        <v>錠</v>
      </c>
      <c r="J12" s="77"/>
      <c r="K12" s="62" t="str">
        <f t="shared" ca="1" si="2"/>
        <v>錠</v>
      </c>
      <c r="L12" s="78">
        <v>-10</v>
      </c>
      <c r="M12" s="62" t="str">
        <f t="shared" ca="1" si="3"/>
        <v>錠</v>
      </c>
      <c r="N12" s="82">
        <v>-49</v>
      </c>
      <c r="O12" s="81"/>
      <c r="P12" s="81"/>
      <c r="Q12" s="89"/>
      <c r="R12" s="92" t="s">
        <v>67</v>
      </c>
      <c r="S12" s="88" t="str">
        <f t="shared" ca="1" si="6"/>
        <v>-</v>
      </c>
      <c r="V12" s="16">
        <f t="shared" si="4"/>
        <v>1</v>
      </c>
    </row>
    <row r="13" spans="1:22" ht="40" customHeight="1">
      <c r="A13" s="16">
        <f t="shared" ca="1" si="5"/>
        <v>7</v>
      </c>
      <c r="B13" s="64"/>
      <c r="C13" s="58" t="str">
        <f ca="1">IF(AND(B13="",OFFSET(B13,-1,0,1,1)&lt;&gt;""),OFFSET(C13,-1,0,1,1),IF(AND(B13="",OFFSET(B13,-1,0,1,1)="",OR(OFFSET(N13,-1,0,1)&lt;&gt;"",OFFSET(P13,-1,0,1,1)&lt;&gt;"")),OFFSET(C13,-2,0,1,1),IFERROR(VLOOKUP(【施】入力シート➁!B13,テーブル1[[#All],[医薬品名]:[単位2]],COLUMN(【施】入力シート➁!P9)-3,0),"")))</f>
        <v/>
      </c>
      <c r="D13" s="65"/>
      <c r="E13" s="60" t="str">
        <f ca="1">IF(AND(B13="",OFFSET(B13,-1,0,1,1)&lt;&gt;""),OFFSET(E13,-1,0,1,1),IF(AND(B13="",OFFSET(B13,-1,0,1,1)="",OR(OR(OFFSET(F13,-1,0,1)&lt;0,OFFSET(H13,-1,0,1)&lt;0),OFFSET(P13,-1,0,1,1)&lt;&gt;"")),OFFSET(E13,-2,0,1,1),IFERROR(VLOOKUP(【施】入力シート➁!B13,テーブル1[[#All],[医薬品名]:[単位2]],COLUMN(テーブル1[[#Headers],[単位2]])-3,0),"")))</f>
        <v>錠</v>
      </c>
      <c r="F13" s="66"/>
      <c r="G13" s="62" t="str">
        <f t="shared" ca="1" si="0"/>
        <v>錠</v>
      </c>
      <c r="H13" s="69"/>
      <c r="I13" s="62" t="str">
        <f t="shared" ca="1" si="1"/>
        <v>錠</v>
      </c>
      <c r="J13" s="77"/>
      <c r="K13" s="62" t="str">
        <f t="shared" ca="1" si="2"/>
        <v>錠</v>
      </c>
      <c r="L13" s="78"/>
      <c r="M13" s="62" t="str">
        <f t="shared" ca="1" si="3"/>
        <v>錠</v>
      </c>
      <c r="N13" s="79"/>
      <c r="O13" s="81"/>
      <c r="P13" s="81"/>
      <c r="Q13" s="89"/>
      <c r="R13" s="90"/>
      <c r="S13" s="88" t="str">
        <f t="shared" ca="1" si="6"/>
        <v/>
      </c>
      <c r="V13" s="16">
        <f t="shared" si="4"/>
        <v>1</v>
      </c>
    </row>
    <row r="14" spans="1:22" ht="40" customHeight="1">
      <c r="A14" s="16">
        <f t="shared" ca="1" si="5"/>
        <v>8</v>
      </c>
      <c r="B14" s="64"/>
      <c r="C14" s="58" t="str">
        <f ca="1">IF(AND(B14="",OFFSET(B14,-1,0,1,1)&lt;&gt;""),OFFSET(C14,-1,0,1,1),IF(AND(B14="",OFFSET(B14,-1,0,1,1)="",OR(OFFSET(N14,-1,0,1)&lt;&gt;"",OFFSET(P14,-1,0,1,1)&lt;&gt;"")),OFFSET(C14,-2,0,1,1),IFERROR(VLOOKUP(【施】入力シート➁!B14,テーブル1[[#All],[医薬品名]:[単位2]],COLUMN(【施】入力シート➁!P10)-3,0),"")))</f>
        <v/>
      </c>
      <c r="D14" s="65"/>
      <c r="E14" s="60" t="str">
        <f ca="1">IF(AND(B14="",OFFSET(B14,-1,0,1,1)&lt;&gt;""),OFFSET(E14,-1,0,1,1),IF(AND(B14="",OFFSET(B14,-1,0,1,1)="",OR(OR(OFFSET(F14,-1,0,1)&lt;0,OFFSET(H14,-1,0,1)&lt;0),OFFSET(P14,-1,0,1,1)&lt;&gt;"")),OFFSET(E14,-2,0,1,1),IFERROR(VLOOKUP(【施】入力シート➁!B14,テーブル1[[#All],[医薬品名]:[単位2]],COLUMN(テーブル1[[#Headers],[単位2]])-3,0),"")))</f>
        <v/>
      </c>
      <c r="F14" s="66"/>
      <c r="G14" s="62" t="str">
        <f t="shared" ca="1" si="0"/>
        <v/>
      </c>
      <c r="H14" s="69"/>
      <c r="I14" s="62" t="str">
        <f t="shared" ca="1" si="1"/>
        <v/>
      </c>
      <c r="J14" s="77"/>
      <c r="K14" s="62" t="str">
        <f t="shared" ca="1" si="2"/>
        <v/>
      </c>
      <c r="L14" s="78"/>
      <c r="M14" s="62" t="str">
        <f t="shared" ca="1" si="3"/>
        <v/>
      </c>
      <c r="N14" s="79"/>
      <c r="O14" s="81"/>
      <c r="P14" s="81"/>
      <c r="Q14" s="89"/>
      <c r="R14" s="90"/>
      <c r="S14" s="88" t="str">
        <f t="shared" ca="1" si="6"/>
        <v/>
      </c>
      <c r="V14" s="16">
        <f t="shared" si="4"/>
        <v>1</v>
      </c>
    </row>
    <row r="15" spans="1:22" ht="40" customHeight="1">
      <c r="A15" s="16">
        <f t="shared" ca="1" si="5"/>
        <v>9</v>
      </c>
      <c r="B15" s="64"/>
      <c r="C15" s="58" t="str">
        <f ca="1">IF(AND(B15="",OFFSET(B15,-1,0,1,1)&lt;&gt;""),OFFSET(C15,-1,0,1,1),IF(AND(B15="",OFFSET(B15,-1,0,1,1)="",OR(OFFSET(N15,-1,0,1)&lt;&gt;"",OFFSET(P15,-1,0,1,1)&lt;&gt;"")),OFFSET(C15,-2,0,1,1),IFERROR(VLOOKUP(【施】入力シート➁!B15,テーブル1[[#All],[医薬品名]:[単位2]],COLUMN(【施】入力シート➁!P11)-3,0),"")))</f>
        <v/>
      </c>
      <c r="D15" s="65"/>
      <c r="E15" s="60" t="str">
        <f ca="1">IF(AND(B15="",OFFSET(B15,-1,0,1,1)&lt;&gt;""),OFFSET(E15,-1,0,1,1),IF(AND(B15="",OFFSET(B15,-1,0,1,1)="",OR(OR(OFFSET(F15,-1,0,1)&lt;0,OFFSET(H15,-1,0,1)&lt;0),OFFSET(P15,-1,0,1,1)&lt;&gt;"")),OFFSET(E15,-2,0,1,1),IFERROR(VLOOKUP(【施】入力シート➁!B15,テーブル1[[#All],[医薬品名]:[単位2]],COLUMN(テーブル1[[#Headers],[単位2]])-3,0),"")))</f>
        <v/>
      </c>
      <c r="F15" s="66"/>
      <c r="G15" s="62" t="str">
        <f t="shared" ca="1" si="0"/>
        <v/>
      </c>
      <c r="H15" s="69"/>
      <c r="I15" s="62" t="str">
        <f t="shared" ca="1" si="1"/>
        <v/>
      </c>
      <c r="J15" s="77"/>
      <c r="K15" s="62" t="str">
        <f t="shared" ca="1" si="2"/>
        <v/>
      </c>
      <c r="L15" s="78"/>
      <c r="M15" s="62" t="str">
        <f t="shared" ca="1" si="3"/>
        <v/>
      </c>
      <c r="N15" s="79"/>
      <c r="O15" s="81"/>
      <c r="P15" s="81"/>
      <c r="Q15" s="89"/>
      <c r="R15" s="90"/>
      <c r="S15" s="88" t="str">
        <f t="shared" ca="1" si="6"/>
        <v/>
      </c>
      <c r="V15" s="16">
        <f t="shared" si="4"/>
        <v>1</v>
      </c>
    </row>
    <row r="16" spans="1:22" ht="40" customHeight="1">
      <c r="A16" s="16">
        <f t="shared" ca="1" si="5"/>
        <v>10</v>
      </c>
      <c r="B16" s="64"/>
      <c r="C16" s="58" t="str">
        <f ca="1">IF(AND(B16="",OFFSET(B16,-1,0,1,1)&lt;&gt;""),OFFSET(C16,-1,0,1,1),IF(AND(B16="",OFFSET(B16,-1,0,1,1)="",OR(OFFSET(N16,-1,0,1)&lt;&gt;"",OFFSET(P16,-1,0,1,1)&lt;&gt;"")),OFFSET(C16,-2,0,1,1),IFERROR(VLOOKUP(【施】入力シート➁!B16,テーブル1[[#All],[医薬品名]:[単位2]],COLUMN(【施】入力シート➁!P12)-3,0),"")))</f>
        <v/>
      </c>
      <c r="D16" s="65"/>
      <c r="E16" s="60" t="str">
        <f ca="1">IF(AND(B16="",OFFSET(B16,-1,0,1,1)&lt;&gt;""),OFFSET(E16,-1,0,1,1),IF(AND(B16="",OFFSET(B16,-1,0,1,1)="",OR(OR(OFFSET(F16,-1,0,1)&lt;0,OFFSET(H16,-1,0,1)&lt;0),OFFSET(P16,-1,0,1,1)&lt;&gt;"")),OFFSET(E16,-2,0,1,1),IFERROR(VLOOKUP(【施】入力シート➁!B16,テーブル1[[#All],[医薬品名]:[単位2]],COLUMN(テーブル1[[#Headers],[単位2]])-3,0),"")))</f>
        <v/>
      </c>
      <c r="F16" s="66"/>
      <c r="G16" s="62" t="str">
        <f t="shared" ca="1" si="0"/>
        <v/>
      </c>
      <c r="H16" s="69"/>
      <c r="I16" s="62" t="str">
        <f t="shared" ca="1" si="1"/>
        <v/>
      </c>
      <c r="J16" s="77"/>
      <c r="K16" s="62" t="str">
        <f t="shared" ca="1" si="2"/>
        <v/>
      </c>
      <c r="L16" s="78"/>
      <c r="M16" s="62" t="str">
        <f t="shared" ca="1" si="3"/>
        <v/>
      </c>
      <c r="N16" s="79"/>
      <c r="O16" s="81"/>
      <c r="P16" s="81"/>
      <c r="Q16" s="89"/>
      <c r="R16" s="90"/>
      <c r="S16" s="88" t="str">
        <f t="shared" ca="1" si="6"/>
        <v/>
      </c>
      <c r="V16" s="16">
        <f t="shared" si="4"/>
        <v>1</v>
      </c>
    </row>
    <row r="17" spans="1:22" ht="40" customHeight="1">
      <c r="A17" s="16">
        <f t="shared" ca="1" si="5"/>
        <v>11</v>
      </c>
      <c r="B17" s="64"/>
      <c r="C17" s="58" t="str">
        <f ca="1">IF(AND(B17="",OFFSET(B17,-1,0,1,1)&lt;&gt;""),OFFSET(C17,-1,0,1,1),IF(AND(B17="",OFFSET(B17,-1,0,1,1)="",OR(OFFSET(N17,-1,0,1)&lt;&gt;"",OFFSET(P17,-1,0,1,1)&lt;&gt;"")),OFFSET(C17,-2,0,1,1),IFERROR(VLOOKUP(【施】入力シート➁!B17,テーブル1[[#All],[医薬品名]:[単位2]],COLUMN(【施】入力シート➁!P13)-3,0),"")))</f>
        <v/>
      </c>
      <c r="D17" s="65"/>
      <c r="E17" s="60" t="str">
        <f ca="1">IF(AND(B17="",OFFSET(B17,-1,0,1,1)&lt;&gt;""),OFFSET(E17,-1,0,1,1),IF(AND(B17="",OFFSET(B17,-1,0,1,1)="",OR(OR(OFFSET(F17,-1,0,1)&lt;0,OFFSET(H17,-1,0,1)&lt;0),OFFSET(P17,-1,0,1,1)&lt;&gt;"")),OFFSET(E17,-2,0,1,1),IFERROR(VLOOKUP(【施】入力シート➁!B17,テーブル1[[#All],[医薬品名]:[単位2]],COLUMN(テーブル1[[#Headers],[単位2]])-3,0),"")))</f>
        <v/>
      </c>
      <c r="F17" s="66"/>
      <c r="G17" s="62" t="str">
        <f t="shared" ca="1" si="0"/>
        <v/>
      </c>
      <c r="H17" s="69"/>
      <c r="I17" s="62" t="str">
        <f t="shared" ca="1" si="1"/>
        <v/>
      </c>
      <c r="J17" s="77"/>
      <c r="K17" s="62" t="str">
        <f t="shared" ca="1" si="2"/>
        <v/>
      </c>
      <c r="L17" s="78"/>
      <c r="M17" s="62" t="str">
        <f t="shared" ca="1" si="3"/>
        <v/>
      </c>
      <c r="N17" s="79"/>
      <c r="O17" s="81"/>
      <c r="P17" s="81"/>
      <c r="Q17" s="89"/>
      <c r="R17" s="90"/>
      <c r="S17" s="88" t="str">
        <f t="shared" ca="1" si="6"/>
        <v/>
      </c>
      <c r="V17" s="16">
        <f t="shared" si="4"/>
        <v>1</v>
      </c>
    </row>
    <row r="18" spans="1:22" ht="40" customHeight="1">
      <c r="A18" s="16">
        <f t="shared" ca="1" si="5"/>
        <v>12</v>
      </c>
      <c r="B18" s="64"/>
      <c r="C18" s="58" t="str">
        <f ca="1">IF(AND(B18="",OFFSET(B18,-1,0,1,1)&lt;&gt;""),OFFSET(C18,-1,0,1,1),IF(AND(B18="",OFFSET(B18,-1,0,1,1)="",OR(OFFSET(N18,-1,0,1)&lt;&gt;"",OFFSET(P18,-1,0,1,1)&lt;&gt;"")),OFFSET(C18,-2,0,1,1),IFERROR(VLOOKUP(【施】入力シート➁!B18,テーブル1[[#All],[医薬品名]:[単位2]],COLUMN(【施】入力シート➁!P14)-3,0),"")))</f>
        <v/>
      </c>
      <c r="D18" s="65"/>
      <c r="E18" s="60" t="str">
        <f ca="1">IF(AND(B18="",OFFSET(B18,-1,0,1,1)&lt;&gt;""),OFFSET(E18,-1,0,1,1),IF(AND(B18="",OFFSET(B18,-1,0,1,1)="",OR(OR(OFFSET(F18,-1,0,1)&lt;0,OFFSET(H18,-1,0,1)&lt;0),OFFSET(P18,-1,0,1,1)&lt;&gt;"")),OFFSET(E18,-2,0,1,1),IFERROR(VLOOKUP(【施】入力シート➁!B18,テーブル1[[#All],[医薬品名]:[単位2]],COLUMN(テーブル1[[#Headers],[単位2]])-3,0),"")))</f>
        <v/>
      </c>
      <c r="F18" s="66"/>
      <c r="G18" s="62" t="str">
        <f t="shared" ca="1" si="0"/>
        <v/>
      </c>
      <c r="H18" s="69"/>
      <c r="I18" s="62" t="str">
        <f t="shared" ca="1" si="1"/>
        <v/>
      </c>
      <c r="J18" s="77"/>
      <c r="K18" s="62" t="str">
        <f t="shared" ca="1" si="2"/>
        <v/>
      </c>
      <c r="L18" s="78"/>
      <c r="M18" s="62" t="str">
        <f t="shared" ca="1" si="3"/>
        <v/>
      </c>
      <c r="N18" s="79"/>
      <c r="O18" s="81"/>
      <c r="P18" s="81"/>
      <c r="Q18" s="89"/>
      <c r="R18" s="90"/>
      <c r="S18" s="88" t="str">
        <f t="shared" ca="1" si="6"/>
        <v/>
      </c>
      <c r="V18" s="16">
        <f t="shared" si="4"/>
        <v>1</v>
      </c>
    </row>
    <row r="19" spans="1:22" ht="40" customHeight="1">
      <c r="A19" s="16">
        <f t="shared" ca="1" si="5"/>
        <v>13</v>
      </c>
      <c r="B19" s="64"/>
      <c r="C19" s="58" t="str">
        <f ca="1">IF(AND(B19="",OFFSET(B19,-1,0,1,1)&lt;&gt;""),OFFSET(C19,-1,0,1,1),IF(AND(B19="",OFFSET(B19,-1,0,1,1)="",OR(OFFSET(N19,-1,0,1)&lt;&gt;"",OFFSET(P19,-1,0,1,1)&lt;&gt;"")),OFFSET(C19,-2,0,1,1),IFERROR(VLOOKUP(【施】入力シート➁!B19,テーブル1[[#All],[医薬品名]:[単位2]],COLUMN(【施】入力シート➁!P15)-3,0),"")))</f>
        <v/>
      </c>
      <c r="D19" s="65"/>
      <c r="E19" s="60" t="str">
        <f ca="1">IF(AND(B19="",OFFSET(B19,-1,0,1,1)&lt;&gt;""),OFFSET(E19,-1,0,1,1),IF(AND(B19="",OFFSET(B19,-1,0,1,1)="",OR(OR(OFFSET(F19,-1,0,1)&lt;0,OFFSET(H19,-1,0,1)&lt;0),OFFSET(P19,-1,0,1,1)&lt;&gt;"")),OFFSET(E19,-2,0,1,1),IFERROR(VLOOKUP(【施】入力シート➁!B19,テーブル1[[#All],[医薬品名]:[単位2]],COLUMN(テーブル1[[#Headers],[単位2]])-3,0),"")))</f>
        <v/>
      </c>
      <c r="F19" s="66"/>
      <c r="G19" s="62" t="str">
        <f t="shared" ca="1" si="0"/>
        <v/>
      </c>
      <c r="H19" s="69"/>
      <c r="I19" s="62" t="str">
        <f t="shared" ca="1" si="1"/>
        <v/>
      </c>
      <c r="J19" s="77"/>
      <c r="K19" s="62" t="str">
        <f t="shared" ca="1" si="2"/>
        <v/>
      </c>
      <c r="L19" s="78"/>
      <c r="M19" s="62" t="str">
        <f t="shared" ca="1" si="3"/>
        <v/>
      </c>
      <c r="N19" s="79"/>
      <c r="O19" s="81"/>
      <c r="P19" s="81"/>
      <c r="Q19" s="89"/>
      <c r="R19" s="90"/>
      <c r="S19" s="88" t="str">
        <f t="shared" ca="1" si="6"/>
        <v/>
      </c>
      <c r="V19" s="16">
        <f t="shared" si="4"/>
        <v>1</v>
      </c>
    </row>
    <row r="20" spans="1:22" ht="40" customHeight="1">
      <c r="A20" s="16">
        <f t="shared" ca="1" si="5"/>
        <v>14</v>
      </c>
      <c r="B20" s="64"/>
      <c r="C20" s="58" t="str">
        <f ca="1">IF(AND(B20="",OFFSET(B20,-1,0,1,1)&lt;&gt;""),OFFSET(C20,-1,0,1,1),IF(AND(B20="",OFFSET(B20,-1,0,1,1)="",OR(OFFSET(N20,-1,0,1)&lt;&gt;"",OFFSET(P20,-1,0,1,1)&lt;&gt;"")),OFFSET(C20,-2,0,1,1),IFERROR(VLOOKUP(【施】入力シート➁!B20,テーブル1[[#All],[医薬品名]:[単位2]],COLUMN(【施】入力シート➁!P16)-3,0),"")))</f>
        <v/>
      </c>
      <c r="D20" s="65"/>
      <c r="E20" s="60" t="str">
        <f ca="1">IF(AND(B20="",OFFSET(B20,-1,0,1,1)&lt;&gt;""),OFFSET(E20,-1,0,1,1),IF(AND(B20="",OFFSET(B20,-1,0,1,1)="",OR(OR(OFFSET(F20,-1,0,1)&lt;0,OFFSET(H20,-1,0,1)&lt;0),OFFSET(P20,-1,0,1,1)&lt;&gt;"")),OFFSET(E20,-2,0,1,1),IFERROR(VLOOKUP(【施】入力シート➁!B20,テーブル1[[#All],[医薬品名]:[単位2]],COLUMN(テーブル1[[#Headers],[単位2]])-3,0),"")))</f>
        <v/>
      </c>
      <c r="F20" s="66"/>
      <c r="G20" s="62" t="str">
        <f t="shared" ca="1" si="0"/>
        <v/>
      </c>
      <c r="H20" s="69"/>
      <c r="I20" s="62" t="str">
        <f t="shared" ca="1" si="1"/>
        <v/>
      </c>
      <c r="J20" s="77"/>
      <c r="K20" s="62" t="str">
        <f t="shared" ca="1" si="2"/>
        <v/>
      </c>
      <c r="L20" s="78"/>
      <c r="M20" s="62" t="str">
        <f t="shared" ca="1" si="3"/>
        <v/>
      </c>
      <c r="N20" s="79"/>
      <c r="O20" s="81"/>
      <c r="P20" s="81"/>
      <c r="Q20" s="89"/>
      <c r="R20" s="90"/>
      <c r="S20" s="88" t="str">
        <f t="shared" ca="1" si="6"/>
        <v/>
      </c>
      <c r="V20" s="16">
        <f t="shared" si="4"/>
        <v>1</v>
      </c>
    </row>
    <row r="21" spans="1:22" ht="40" customHeight="1">
      <c r="A21" s="16">
        <f t="shared" ca="1" si="5"/>
        <v>15</v>
      </c>
      <c r="B21" s="64"/>
      <c r="C21" s="58" t="str">
        <f ca="1">IF(AND(B21="",OFFSET(B21,-1,0,1,1)&lt;&gt;""),OFFSET(C21,-1,0,1,1),IF(AND(B21="",OFFSET(B21,-1,0,1,1)="",OR(OFFSET(N21,-1,0,1)&lt;&gt;"",OFFSET(P21,-1,0,1,1)&lt;&gt;"")),OFFSET(C21,-2,0,1,1),IFERROR(VLOOKUP(【施】入力シート➁!B21,テーブル1[[#All],[医薬品名]:[単位2]],COLUMN(【施】入力シート➁!P17)-3,0),"")))</f>
        <v/>
      </c>
      <c r="D21" s="65"/>
      <c r="E21" s="60" t="str">
        <f ca="1">IF(AND(B21="",OFFSET(B21,-1,0,1,1)&lt;&gt;""),OFFSET(E21,-1,0,1,1),IF(AND(B21="",OFFSET(B21,-1,0,1,1)="",OR(OR(OFFSET(F21,-1,0,1)&lt;0,OFFSET(H21,-1,0,1)&lt;0),OFFSET(P21,-1,0,1,1)&lt;&gt;"")),OFFSET(E21,-2,0,1,1),IFERROR(VLOOKUP(【施】入力シート➁!B21,テーブル1[[#All],[医薬品名]:[単位2]],COLUMN(テーブル1[[#Headers],[単位2]])-3,0),"")))</f>
        <v/>
      </c>
      <c r="F21" s="66"/>
      <c r="G21" s="62" t="str">
        <f t="shared" ca="1" si="0"/>
        <v/>
      </c>
      <c r="H21" s="69"/>
      <c r="I21" s="62" t="str">
        <f t="shared" ca="1" si="1"/>
        <v/>
      </c>
      <c r="J21" s="77"/>
      <c r="K21" s="62" t="str">
        <f t="shared" ca="1" si="2"/>
        <v/>
      </c>
      <c r="L21" s="78"/>
      <c r="M21" s="62" t="str">
        <f t="shared" ca="1" si="3"/>
        <v/>
      </c>
      <c r="N21" s="79"/>
      <c r="O21" s="81"/>
      <c r="P21" s="81"/>
      <c r="Q21" s="89"/>
      <c r="R21" s="90"/>
      <c r="S21" s="88" t="str">
        <f t="shared" ca="1" si="6"/>
        <v/>
      </c>
      <c r="V21" s="16">
        <f t="shared" si="4"/>
        <v>1</v>
      </c>
    </row>
    <row r="22" spans="1:22" ht="40" customHeight="1">
      <c r="A22" s="16">
        <f t="shared" ca="1" si="5"/>
        <v>16</v>
      </c>
      <c r="B22" s="64"/>
      <c r="C22" s="58" t="str">
        <f ca="1">IF(AND(B22="",OFFSET(B22,-1,0,1,1)&lt;&gt;""),OFFSET(C22,-1,0,1,1),IF(AND(B22="",OFFSET(B22,-1,0,1,1)="",OR(OFFSET(N22,-1,0,1)&lt;&gt;"",OFFSET(P22,-1,0,1,1)&lt;&gt;"")),OFFSET(C22,-2,0,1,1),IFERROR(VLOOKUP(【施】入力シート➁!B22,テーブル1[[#All],[医薬品名]:[単位2]],COLUMN(【施】入力シート➁!P18)-3,0),"")))</f>
        <v/>
      </c>
      <c r="D22" s="65"/>
      <c r="E22" s="60" t="str">
        <f ca="1">IF(AND(B22="",OFFSET(B22,-1,0,1,1)&lt;&gt;""),OFFSET(E22,-1,0,1,1),IF(AND(B22="",OFFSET(B22,-1,0,1,1)="",OR(OR(OFFSET(F22,-1,0,1)&lt;0,OFFSET(H22,-1,0,1)&lt;0),OFFSET(P22,-1,0,1,1)&lt;&gt;"")),OFFSET(E22,-2,0,1,1),IFERROR(VLOOKUP(【施】入力シート➁!B22,テーブル1[[#All],[医薬品名]:[単位2]],COLUMN(テーブル1[[#Headers],[単位2]])-3,0),"")))</f>
        <v/>
      </c>
      <c r="F22" s="66"/>
      <c r="G22" s="62" t="str">
        <f t="shared" ca="1" si="0"/>
        <v/>
      </c>
      <c r="H22" s="69"/>
      <c r="I22" s="62" t="str">
        <f t="shared" ca="1" si="1"/>
        <v/>
      </c>
      <c r="J22" s="77"/>
      <c r="K22" s="62" t="str">
        <f t="shared" ca="1" si="2"/>
        <v/>
      </c>
      <c r="L22" s="78"/>
      <c r="M22" s="62" t="str">
        <f t="shared" ca="1" si="3"/>
        <v/>
      </c>
      <c r="N22" s="79"/>
      <c r="O22" s="81"/>
      <c r="P22" s="81"/>
      <c r="Q22" s="89"/>
      <c r="R22" s="90"/>
      <c r="S22" s="88" t="str">
        <f t="shared" ca="1" si="6"/>
        <v/>
      </c>
      <c r="V22" s="16">
        <f t="shared" si="4"/>
        <v>1</v>
      </c>
    </row>
    <row r="23" spans="1:22" ht="40" customHeight="1">
      <c r="A23" s="16">
        <f t="shared" ca="1" si="5"/>
        <v>17</v>
      </c>
      <c r="B23" s="64"/>
      <c r="C23" s="58" t="str">
        <f ca="1">IF(AND(B23="",OFFSET(B23,-1,0,1,1)&lt;&gt;""),OFFSET(C23,-1,0,1,1),IF(AND(B23="",OFFSET(B23,-1,0,1,1)="",OR(OFFSET(N23,-1,0,1)&lt;&gt;"",OFFSET(P23,-1,0,1,1)&lt;&gt;"")),OFFSET(C23,-2,0,1,1),IFERROR(VLOOKUP(【施】入力シート➁!B23,テーブル1[[#All],[医薬品名]:[単位2]],COLUMN(【施】入力シート➁!P19)-3,0),"")))</f>
        <v/>
      </c>
      <c r="D23" s="65"/>
      <c r="E23" s="60" t="str">
        <f ca="1">IF(AND(B23="",OFFSET(B23,-1,0,1,1)&lt;&gt;""),OFFSET(E23,-1,0,1,1),IF(AND(B23="",OFFSET(B23,-1,0,1,1)="",OR(OR(OFFSET(F23,-1,0,1)&lt;0,OFFSET(H23,-1,0,1)&lt;0),OFFSET(P23,-1,0,1,1)&lt;&gt;"")),OFFSET(E23,-2,0,1,1),IFERROR(VLOOKUP(【施】入力シート➁!B23,テーブル1[[#All],[医薬品名]:[単位2]],COLUMN(テーブル1[[#Headers],[単位2]])-3,0),"")))</f>
        <v/>
      </c>
      <c r="F23" s="66"/>
      <c r="G23" s="62" t="str">
        <f t="shared" ca="1" si="0"/>
        <v/>
      </c>
      <c r="H23" s="69"/>
      <c r="I23" s="62" t="str">
        <f t="shared" ca="1" si="1"/>
        <v/>
      </c>
      <c r="J23" s="77"/>
      <c r="K23" s="62" t="str">
        <f t="shared" ca="1" si="2"/>
        <v/>
      </c>
      <c r="L23" s="78"/>
      <c r="M23" s="62" t="str">
        <f t="shared" ca="1" si="3"/>
        <v/>
      </c>
      <c r="N23" s="79"/>
      <c r="O23" s="81"/>
      <c r="P23" s="81"/>
      <c r="Q23" s="89"/>
      <c r="R23" s="90"/>
      <c r="S23" s="88" t="str">
        <f t="shared" ca="1" si="6"/>
        <v/>
      </c>
      <c r="V23" s="16">
        <f t="shared" si="4"/>
        <v>1</v>
      </c>
    </row>
    <row r="24" spans="1:22" ht="40" customHeight="1">
      <c r="A24" s="16">
        <f t="shared" ca="1" si="5"/>
        <v>18</v>
      </c>
      <c r="B24" s="64"/>
      <c r="C24" s="58" t="str">
        <f ca="1">IF(AND(B24="",OFFSET(B24,-1,0,1,1)&lt;&gt;""),OFFSET(C24,-1,0,1,1),IF(AND(B24="",OFFSET(B24,-1,0,1,1)="",OR(OFFSET(N24,-1,0,1)&lt;&gt;"",OFFSET(P24,-1,0,1,1)&lt;&gt;"")),OFFSET(C24,-2,0,1,1),IFERROR(VLOOKUP(【施】入力シート➁!B24,テーブル1[[#All],[医薬品名]:[単位2]],COLUMN(【施】入力シート➁!P20)-3,0),"")))</f>
        <v/>
      </c>
      <c r="D24" s="65"/>
      <c r="E24" s="60" t="str">
        <f ca="1">IF(AND(B24="",OFFSET(B24,-1,0,1,1)&lt;&gt;""),OFFSET(E24,-1,0,1,1),IF(AND(B24="",OFFSET(B24,-1,0,1,1)="",OR(OR(OFFSET(F24,-1,0,1)&lt;0,OFFSET(H24,-1,0,1)&lt;0),OFFSET(P24,-1,0,1,1)&lt;&gt;"")),OFFSET(E24,-2,0,1,1),IFERROR(VLOOKUP(【施】入力シート➁!B24,テーブル1[[#All],[医薬品名]:[単位2]],COLUMN(テーブル1[[#Headers],[単位2]])-3,0),"")))</f>
        <v/>
      </c>
      <c r="F24" s="66"/>
      <c r="G24" s="62" t="str">
        <f t="shared" ca="1" si="0"/>
        <v/>
      </c>
      <c r="H24" s="69"/>
      <c r="I24" s="62" t="str">
        <f t="shared" ca="1" si="1"/>
        <v/>
      </c>
      <c r="J24" s="77"/>
      <c r="K24" s="62" t="str">
        <f t="shared" ca="1" si="2"/>
        <v/>
      </c>
      <c r="L24" s="78"/>
      <c r="M24" s="62" t="str">
        <f t="shared" ca="1" si="3"/>
        <v/>
      </c>
      <c r="N24" s="79"/>
      <c r="O24" s="81"/>
      <c r="P24" s="81"/>
      <c r="Q24" s="89"/>
      <c r="R24" s="90"/>
      <c r="S24" s="88" t="str">
        <f t="shared" ca="1" si="6"/>
        <v/>
      </c>
      <c r="U24" s="93"/>
      <c r="V24" s="16">
        <f t="shared" si="4"/>
        <v>1</v>
      </c>
    </row>
    <row r="25" spans="1:22" ht="40" customHeight="1">
      <c r="A25" s="16">
        <f t="shared" ca="1" si="5"/>
        <v>19</v>
      </c>
      <c r="B25" s="64"/>
      <c r="C25" s="58" t="str">
        <f ca="1">IF(AND(B25="",OFFSET(B25,-1,0,1,1)&lt;&gt;""),OFFSET(C25,-1,0,1,1),IF(AND(B25="",OFFSET(B25,-1,0,1,1)="",OR(OFFSET(N25,-1,0,1)&lt;&gt;"",OFFSET(P25,-1,0,1,1)&lt;&gt;"")),OFFSET(C25,-2,0,1,1),IFERROR(VLOOKUP(【施】入力シート➁!B25,テーブル1[[#All],[医薬品名]:[単位2]],COLUMN(【施】入力シート➁!P21)-3,0),"")))</f>
        <v/>
      </c>
      <c r="D25" s="65"/>
      <c r="E25" s="60" t="str">
        <f ca="1">IF(AND(B25="",OFFSET(B25,-1,0,1,1)&lt;&gt;""),OFFSET(E25,-1,0,1,1),IF(AND(B25="",OFFSET(B25,-1,0,1,1)="",OR(OR(OFFSET(F25,-1,0,1)&lt;0,OFFSET(H25,-1,0,1)&lt;0),OFFSET(P25,-1,0,1,1)&lt;&gt;"")),OFFSET(E25,-2,0,1,1),IFERROR(VLOOKUP(【施】入力シート➁!B25,テーブル1[[#All],[医薬品名]:[単位2]],COLUMN(テーブル1[[#Headers],[単位2]])-3,0),"")))</f>
        <v/>
      </c>
      <c r="F25" s="66"/>
      <c r="G25" s="62" t="str">
        <f t="shared" ca="1" si="0"/>
        <v/>
      </c>
      <c r="H25" s="69"/>
      <c r="I25" s="62" t="str">
        <f t="shared" ca="1" si="1"/>
        <v/>
      </c>
      <c r="J25" s="77"/>
      <c r="K25" s="62" t="str">
        <f t="shared" ca="1" si="2"/>
        <v/>
      </c>
      <c r="L25" s="78"/>
      <c r="M25" s="62" t="str">
        <f t="shared" ca="1" si="3"/>
        <v/>
      </c>
      <c r="N25" s="79"/>
      <c r="O25" s="81"/>
      <c r="P25" s="81"/>
      <c r="Q25" s="89"/>
      <c r="R25" s="90"/>
      <c r="S25" s="88" t="str">
        <f t="shared" ca="1" si="6"/>
        <v/>
      </c>
      <c r="U25" s="93"/>
      <c r="V25" s="16">
        <f t="shared" si="4"/>
        <v>1</v>
      </c>
    </row>
    <row r="26" spans="1:22" ht="40" customHeight="1">
      <c r="A26" s="16">
        <f t="shared" ca="1" si="5"/>
        <v>20</v>
      </c>
      <c r="B26" s="64"/>
      <c r="C26" s="58" t="str">
        <f ca="1">IF(AND(B26="",OFFSET(B26,-1,0,1,1)&lt;&gt;""),OFFSET(C26,-1,0,1,1),IF(AND(B26="",OFFSET(B26,-1,0,1,1)="",OR(OFFSET(N26,-1,0,1)&lt;&gt;"",OFFSET(P26,-1,0,1,1)&lt;&gt;"")),OFFSET(C26,-2,0,1,1),IFERROR(VLOOKUP(【施】入力シート➁!B26,テーブル1[[#All],[医薬品名]:[単位2]],COLUMN(【施】入力シート➁!P22)-3,0),"")))</f>
        <v/>
      </c>
      <c r="D26" s="65"/>
      <c r="E26" s="60" t="str">
        <f ca="1">IF(AND(B26="",OFFSET(B26,-1,0,1,1)&lt;&gt;""),OFFSET(E26,-1,0,1,1),IF(AND(B26="",OFFSET(B26,-1,0,1,1)="",OR(OR(OFFSET(F26,-1,0,1)&lt;0,OFFSET(H26,-1,0,1)&lt;0),OFFSET(P26,-1,0,1,1)&lt;&gt;"")),OFFSET(E26,-2,0,1,1),IFERROR(VLOOKUP(【施】入力シート➁!B26,テーブル1[[#All],[医薬品名]:[単位2]],COLUMN(テーブル1[[#Headers],[単位2]])-3,0),"")))</f>
        <v/>
      </c>
      <c r="F26" s="66"/>
      <c r="G26" s="62" t="str">
        <f t="shared" ca="1" si="0"/>
        <v/>
      </c>
      <c r="H26" s="69"/>
      <c r="I26" s="62" t="str">
        <f t="shared" ca="1" si="1"/>
        <v/>
      </c>
      <c r="J26" s="77"/>
      <c r="K26" s="62" t="str">
        <f t="shared" ca="1" si="2"/>
        <v/>
      </c>
      <c r="L26" s="78"/>
      <c r="M26" s="62" t="str">
        <f t="shared" ca="1" si="3"/>
        <v/>
      </c>
      <c r="N26" s="79"/>
      <c r="O26" s="81"/>
      <c r="P26" s="81"/>
      <c r="Q26" s="89"/>
      <c r="R26" s="90"/>
      <c r="S26" s="88" t="str">
        <f t="shared" ca="1" si="6"/>
        <v/>
      </c>
      <c r="U26" s="93"/>
      <c r="V26" s="16">
        <f t="shared" si="4"/>
        <v>1</v>
      </c>
    </row>
    <row r="27" spans="1:22" ht="40" customHeight="1">
      <c r="A27" s="16">
        <f t="shared" ca="1" si="5"/>
        <v>21</v>
      </c>
      <c r="B27" s="64"/>
      <c r="C27" s="58" t="str">
        <f ca="1">IF(AND(B27="",OFFSET(B27,-1,0,1,1)&lt;&gt;""),OFFSET(C27,-1,0,1,1),IF(AND(B27="",OFFSET(B27,-1,0,1,1)="",OR(OFFSET(N27,-1,0,1)&lt;&gt;"",OFFSET(P27,-1,0,1,1)&lt;&gt;"")),OFFSET(C27,-2,0,1,1),IFERROR(VLOOKUP(【施】入力シート➁!B27,テーブル1[[#All],[医薬品名]:[単位2]],COLUMN(【施】入力シート➁!P23)-3,0),"")))</f>
        <v/>
      </c>
      <c r="D27" s="65"/>
      <c r="E27" s="60" t="str">
        <f ca="1">IF(AND(B27="",OFFSET(B27,-1,0,1,1)&lt;&gt;""),OFFSET(E27,-1,0,1,1),IF(AND(B27="",OFFSET(B27,-1,0,1,1)="",OR(OR(OFFSET(F27,-1,0,1)&lt;0,OFFSET(H27,-1,0,1)&lt;0),OFFSET(P27,-1,0,1,1)&lt;&gt;"")),OFFSET(E27,-2,0,1,1),IFERROR(VLOOKUP(【施】入力シート➁!B27,テーブル1[[#All],[医薬品名]:[単位2]],COLUMN(テーブル1[[#Headers],[単位2]])-3,0),"")))</f>
        <v/>
      </c>
      <c r="F27" s="66"/>
      <c r="G27" s="62" t="str">
        <f t="shared" ca="1" si="0"/>
        <v/>
      </c>
      <c r="H27" s="69"/>
      <c r="I27" s="62" t="str">
        <f t="shared" ca="1" si="1"/>
        <v/>
      </c>
      <c r="J27" s="77"/>
      <c r="K27" s="62" t="str">
        <f t="shared" ca="1" si="2"/>
        <v/>
      </c>
      <c r="L27" s="78"/>
      <c r="M27" s="62" t="str">
        <f t="shared" ca="1" si="3"/>
        <v/>
      </c>
      <c r="N27" s="79"/>
      <c r="O27" s="81"/>
      <c r="P27" s="81"/>
      <c r="Q27" s="89"/>
      <c r="R27" s="90"/>
      <c r="S27" s="88" t="str">
        <f t="shared" ca="1" si="6"/>
        <v/>
      </c>
      <c r="U27" s="93"/>
      <c r="V27" s="16">
        <f t="shared" si="4"/>
        <v>1</v>
      </c>
    </row>
    <row r="28" spans="1:22" ht="40" customHeight="1">
      <c r="A28" s="16">
        <f t="shared" ca="1" si="5"/>
        <v>22</v>
      </c>
      <c r="B28" s="64"/>
      <c r="C28" s="58" t="str">
        <f ca="1">IF(AND(B28="",OFFSET(B28,-1,0,1,1)&lt;&gt;""),OFFSET(C28,-1,0,1,1),IF(AND(B28="",OFFSET(B28,-1,0,1,1)="",OR(OFFSET(N28,-1,0,1)&lt;&gt;"",OFFSET(P28,-1,0,1,1)&lt;&gt;"")),OFFSET(C28,-2,0,1,1),IFERROR(VLOOKUP(【施】入力シート➁!B28,テーブル1[[#All],[医薬品名]:[単位2]],COLUMN(【施】入力シート➁!P24)-3,0),"")))</f>
        <v/>
      </c>
      <c r="D28" s="65"/>
      <c r="E28" s="60" t="str">
        <f ca="1">IF(AND(B28="",OFFSET(B28,-1,0,1,1)&lt;&gt;""),OFFSET(E28,-1,0,1,1),IF(AND(B28="",OFFSET(B28,-1,0,1,1)="",OR(OR(OFFSET(F28,-1,0,1)&lt;0,OFFSET(H28,-1,0,1)&lt;0),OFFSET(P28,-1,0,1,1)&lt;&gt;"")),OFFSET(E28,-2,0,1,1),IFERROR(VLOOKUP(【施】入力シート➁!B28,テーブル1[[#All],[医薬品名]:[単位2]],COLUMN(テーブル1[[#Headers],[単位2]])-3,0),"")))</f>
        <v/>
      </c>
      <c r="F28" s="66"/>
      <c r="G28" s="62" t="str">
        <f t="shared" ca="1" si="0"/>
        <v/>
      </c>
      <c r="H28" s="69"/>
      <c r="I28" s="62" t="str">
        <f t="shared" ca="1" si="1"/>
        <v/>
      </c>
      <c r="J28" s="77"/>
      <c r="K28" s="62" t="str">
        <f t="shared" ca="1" si="2"/>
        <v/>
      </c>
      <c r="L28" s="78"/>
      <c r="M28" s="62" t="str">
        <f t="shared" ca="1" si="3"/>
        <v/>
      </c>
      <c r="N28" s="79"/>
      <c r="O28" s="81"/>
      <c r="P28" s="81"/>
      <c r="Q28" s="89"/>
      <c r="R28" s="90"/>
      <c r="S28" s="88" t="str">
        <f t="shared" ca="1" si="6"/>
        <v/>
      </c>
      <c r="V28" s="16">
        <f t="shared" si="4"/>
        <v>1</v>
      </c>
    </row>
    <row r="29" spans="1:22" ht="40" customHeight="1">
      <c r="A29" s="16">
        <f t="shared" ca="1" si="5"/>
        <v>23</v>
      </c>
      <c r="B29" s="64"/>
      <c r="C29" s="58" t="str">
        <f ca="1">IF(AND(B29="",OFFSET(B29,-1,0,1,1)&lt;&gt;""),OFFSET(C29,-1,0,1,1),IF(AND(B29="",OFFSET(B29,-1,0,1,1)="",OR(OFFSET(N29,-1,0,1)&lt;&gt;"",OFFSET(P29,-1,0,1,1)&lt;&gt;"")),OFFSET(C29,-2,0,1,1),IFERROR(VLOOKUP(【施】入力シート➁!B29,テーブル1[[#All],[医薬品名]:[単位2]],COLUMN(【施】入力シート➁!P25)-3,0),"")))</f>
        <v/>
      </c>
      <c r="D29" s="65"/>
      <c r="E29" s="60" t="str">
        <f ca="1">IF(AND(B29="",OFFSET(B29,-1,0,1,1)&lt;&gt;""),OFFSET(E29,-1,0,1,1),IF(AND(B29="",OFFSET(B29,-1,0,1,1)="",OR(OR(OFFSET(F29,-1,0,1)&lt;0,OFFSET(H29,-1,0,1)&lt;0),OFFSET(P29,-1,0,1,1)&lt;&gt;"")),OFFSET(E29,-2,0,1,1),IFERROR(VLOOKUP(【施】入力シート➁!B29,テーブル1[[#All],[医薬品名]:[単位2]],COLUMN(テーブル1[[#Headers],[単位2]])-3,0),"")))</f>
        <v/>
      </c>
      <c r="F29" s="66"/>
      <c r="G29" s="62" t="str">
        <f t="shared" ca="1" si="0"/>
        <v/>
      </c>
      <c r="H29" s="69"/>
      <c r="I29" s="62" t="str">
        <f t="shared" ca="1" si="1"/>
        <v/>
      </c>
      <c r="J29" s="77"/>
      <c r="K29" s="62" t="str">
        <f t="shared" ca="1" si="2"/>
        <v/>
      </c>
      <c r="L29" s="78"/>
      <c r="M29" s="62" t="str">
        <f t="shared" ca="1" si="3"/>
        <v/>
      </c>
      <c r="N29" s="79"/>
      <c r="O29" s="81"/>
      <c r="P29" s="81"/>
      <c r="Q29" s="89"/>
      <c r="R29" s="90"/>
      <c r="S29" s="88" t="str">
        <f t="shared" ca="1" si="6"/>
        <v/>
      </c>
      <c r="V29" s="16">
        <f t="shared" si="4"/>
        <v>1</v>
      </c>
    </row>
    <row r="30" spans="1:22" ht="40" customHeight="1">
      <c r="A30" s="16">
        <f t="shared" ca="1" si="5"/>
        <v>24</v>
      </c>
      <c r="B30" s="64"/>
      <c r="C30" s="58" t="str">
        <f ca="1">IF(AND(B30="",OFFSET(B30,-1,0,1,1)&lt;&gt;""),OFFSET(C30,-1,0,1,1),IF(AND(B30="",OFFSET(B30,-1,0,1,1)="",OR(OFFSET(N30,-1,0,1)&lt;&gt;"",OFFSET(P30,-1,0,1,1)&lt;&gt;"")),OFFSET(C30,-2,0,1,1),IFERROR(VLOOKUP(【施】入力シート➁!B30,テーブル1[[#All],[医薬品名]:[単位2]],COLUMN(【施】入力シート➁!P26)-3,0),"")))</f>
        <v/>
      </c>
      <c r="D30" s="65"/>
      <c r="E30" s="60" t="str">
        <f ca="1">IF(AND(B30="",OFFSET(B30,-1,0,1,1)&lt;&gt;""),OFFSET(E30,-1,0,1,1),IF(AND(B30="",OFFSET(B30,-1,0,1,1)="",OR(OR(OFFSET(F30,-1,0,1)&lt;0,OFFSET(H30,-1,0,1)&lt;0),OFFSET(P30,-1,0,1,1)&lt;&gt;"")),OFFSET(E30,-2,0,1,1),IFERROR(VLOOKUP(【施】入力シート➁!B30,テーブル1[[#All],[医薬品名]:[単位2]],COLUMN(テーブル1[[#Headers],[単位2]])-3,0),"")))</f>
        <v/>
      </c>
      <c r="F30" s="66"/>
      <c r="G30" s="62" t="str">
        <f t="shared" ca="1" si="0"/>
        <v/>
      </c>
      <c r="H30" s="69"/>
      <c r="I30" s="62" t="str">
        <f t="shared" ca="1" si="1"/>
        <v/>
      </c>
      <c r="J30" s="77"/>
      <c r="K30" s="62" t="str">
        <f t="shared" ca="1" si="2"/>
        <v/>
      </c>
      <c r="L30" s="78"/>
      <c r="M30" s="62" t="str">
        <f t="shared" ca="1" si="3"/>
        <v/>
      </c>
      <c r="N30" s="79"/>
      <c r="O30" s="81"/>
      <c r="P30" s="81"/>
      <c r="Q30" s="89"/>
      <c r="R30" s="90"/>
      <c r="S30" s="88" t="str">
        <f t="shared" ca="1" si="6"/>
        <v/>
      </c>
      <c r="V30" s="16">
        <f t="shared" si="4"/>
        <v>1</v>
      </c>
    </row>
    <row r="31" spans="1:22" ht="40" customHeight="1">
      <c r="A31" s="16">
        <f t="shared" ca="1" si="5"/>
        <v>25</v>
      </c>
      <c r="B31" s="64"/>
      <c r="C31" s="58" t="str">
        <f ca="1">IF(AND(B31="",OFFSET(B31,-1,0,1,1)&lt;&gt;""),OFFSET(C31,-1,0,1,1),IF(AND(B31="",OFFSET(B31,-1,0,1,1)="",OR(OFFSET(N31,-1,0,1)&lt;&gt;"",OFFSET(P31,-1,0,1,1)&lt;&gt;"")),OFFSET(C31,-2,0,1,1),IFERROR(VLOOKUP(【施】入力シート➁!B31,テーブル1[[#All],[医薬品名]:[単位2]],COLUMN(【施】入力シート➁!P27)-3,0),"")))</f>
        <v/>
      </c>
      <c r="D31" s="65"/>
      <c r="E31" s="60" t="str">
        <f ca="1">IF(AND(B31="",OFFSET(B31,-1,0,1,1)&lt;&gt;""),OFFSET(E31,-1,0,1,1),IF(AND(B31="",OFFSET(B31,-1,0,1,1)="",OR(OR(OFFSET(F31,-1,0,1)&lt;0,OFFSET(H31,-1,0,1)&lt;0),OFFSET(P31,-1,0,1,1)&lt;&gt;"")),OFFSET(E31,-2,0,1,1),IFERROR(VLOOKUP(【施】入力シート➁!B31,テーブル1[[#All],[医薬品名]:[単位2]],COLUMN(テーブル1[[#Headers],[単位2]])-3,0),"")))</f>
        <v/>
      </c>
      <c r="F31" s="66"/>
      <c r="G31" s="62" t="str">
        <f t="shared" ca="1" si="0"/>
        <v/>
      </c>
      <c r="H31" s="69"/>
      <c r="I31" s="62" t="str">
        <f t="shared" ca="1" si="1"/>
        <v/>
      </c>
      <c r="J31" s="77"/>
      <c r="K31" s="62" t="str">
        <f t="shared" ca="1" si="2"/>
        <v/>
      </c>
      <c r="L31" s="78"/>
      <c r="M31" s="62" t="str">
        <f t="shared" ca="1" si="3"/>
        <v/>
      </c>
      <c r="N31" s="79"/>
      <c r="O31" s="81"/>
      <c r="P31" s="81"/>
      <c r="Q31" s="89"/>
      <c r="R31" s="90"/>
      <c r="S31" s="88" t="str">
        <f t="shared" ca="1" si="6"/>
        <v/>
      </c>
      <c r="V31" s="16">
        <f t="shared" si="4"/>
        <v>1</v>
      </c>
    </row>
    <row r="32" spans="1:22" ht="40" customHeight="1">
      <c r="A32" s="16">
        <f t="shared" ca="1" si="5"/>
        <v>26</v>
      </c>
      <c r="B32" s="64"/>
      <c r="C32" s="58" t="str">
        <f ca="1">IF(AND(B32="",OFFSET(B32,-1,0,1,1)&lt;&gt;""),OFFSET(C32,-1,0,1,1),IF(AND(B32="",OFFSET(B32,-1,0,1,1)="",OR(OFFSET(N32,-1,0,1)&lt;&gt;"",OFFSET(P32,-1,0,1,1)&lt;&gt;"")),OFFSET(C32,-2,0,1,1),IFERROR(VLOOKUP(【施】入力シート➁!B32,テーブル1[[#All],[医薬品名]:[単位2]],COLUMN(【施】入力シート➁!P28)-3,0),"")))</f>
        <v/>
      </c>
      <c r="D32" s="65"/>
      <c r="E32" s="60" t="str">
        <f ca="1">IF(AND(B32="",OFFSET(B32,-1,0,1,1)&lt;&gt;""),OFFSET(E32,-1,0,1,1),IF(AND(B32="",OFFSET(B32,-1,0,1,1)="",OR(OR(OFFSET(F32,-1,0,1)&lt;0,OFFSET(H32,-1,0,1)&lt;0),OFFSET(P32,-1,0,1,1)&lt;&gt;"")),OFFSET(E32,-2,0,1,1),IFERROR(VLOOKUP(【施】入力シート➁!B32,テーブル1[[#All],[医薬品名]:[単位2]],COLUMN(テーブル1[[#Headers],[単位2]])-3,0),"")))</f>
        <v/>
      </c>
      <c r="F32" s="66"/>
      <c r="G32" s="62" t="str">
        <f t="shared" ca="1" si="0"/>
        <v/>
      </c>
      <c r="H32" s="69"/>
      <c r="I32" s="62" t="str">
        <f t="shared" ca="1" si="1"/>
        <v/>
      </c>
      <c r="J32" s="77"/>
      <c r="K32" s="62" t="str">
        <f t="shared" ca="1" si="2"/>
        <v/>
      </c>
      <c r="L32" s="78"/>
      <c r="M32" s="62" t="str">
        <f t="shared" ca="1" si="3"/>
        <v/>
      </c>
      <c r="N32" s="79"/>
      <c r="O32" s="81"/>
      <c r="P32" s="81"/>
      <c r="Q32" s="89"/>
      <c r="R32" s="90"/>
      <c r="S32" s="88" t="str">
        <f t="shared" ca="1" si="6"/>
        <v/>
      </c>
      <c r="V32" s="16">
        <f t="shared" si="4"/>
        <v>1</v>
      </c>
    </row>
    <row r="33" spans="1:22" ht="40" customHeight="1">
      <c r="A33" s="16">
        <f t="shared" ca="1" si="5"/>
        <v>27</v>
      </c>
      <c r="B33" s="64"/>
      <c r="C33" s="58" t="str">
        <f ca="1">IF(AND(B33="",OFFSET(B33,-1,0,1,1)&lt;&gt;""),OFFSET(C33,-1,0,1,1),IF(AND(B33="",OFFSET(B33,-1,0,1,1)="",OR(OFFSET(N33,-1,0,1)&lt;&gt;"",OFFSET(P33,-1,0,1,1)&lt;&gt;"")),OFFSET(C33,-2,0,1,1),IFERROR(VLOOKUP(【施】入力シート➁!B33,テーブル1[[#All],[医薬品名]:[単位2]],COLUMN(【施】入力シート➁!P29)-3,0),"")))</f>
        <v/>
      </c>
      <c r="D33" s="65"/>
      <c r="E33" s="60" t="str">
        <f ca="1">IF(AND(B33="",OFFSET(B33,-1,0,1,1)&lt;&gt;""),OFFSET(E33,-1,0,1,1),IF(AND(B33="",OFFSET(B33,-1,0,1,1)="",OR(OR(OFFSET(F33,-1,0,1)&lt;0,OFFSET(H33,-1,0,1)&lt;0),OFFSET(P33,-1,0,1,1)&lt;&gt;"")),OFFSET(E33,-2,0,1,1),IFERROR(VLOOKUP(【施】入力シート➁!B33,テーブル1[[#All],[医薬品名]:[単位2]],COLUMN(テーブル1[[#Headers],[単位2]])-3,0),"")))</f>
        <v/>
      </c>
      <c r="F33" s="66"/>
      <c r="G33" s="62" t="str">
        <f t="shared" ca="1" si="0"/>
        <v/>
      </c>
      <c r="H33" s="69"/>
      <c r="I33" s="62" t="str">
        <f t="shared" ca="1" si="1"/>
        <v/>
      </c>
      <c r="J33" s="77"/>
      <c r="K33" s="62" t="str">
        <f t="shared" ca="1" si="2"/>
        <v/>
      </c>
      <c r="L33" s="78"/>
      <c r="M33" s="62" t="str">
        <f t="shared" ca="1" si="3"/>
        <v/>
      </c>
      <c r="N33" s="79"/>
      <c r="O33" s="81"/>
      <c r="P33" s="81"/>
      <c r="Q33" s="89"/>
      <c r="R33" s="90"/>
      <c r="S33" s="88" t="str">
        <f t="shared" ca="1" si="6"/>
        <v/>
      </c>
      <c r="V33" s="16">
        <f t="shared" si="4"/>
        <v>1</v>
      </c>
    </row>
    <row r="34" spans="1:22" ht="40" customHeight="1">
      <c r="A34" s="16">
        <f t="shared" ca="1" si="5"/>
        <v>28</v>
      </c>
      <c r="B34" s="64"/>
      <c r="C34" s="58" t="str">
        <f ca="1">IF(AND(B34="",OFFSET(B34,-1,0,1,1)&lt;&gt;""),OFFSET(C34,-1,0,1,1),IF(AND(B34="",OFFSET(B34,-1,0,1,1)="",OR(OFFSET(N34,-1,0,1)&lt;&gt;"",OFFSET(P34,-1,0,1,1)&lt;&gt;"")),OFFSET(C34,-2,0,1,1),IFERROR(VLOOKUP(【施】入力シート➁!B34,テーブル1[[#All],[医薬品名]:[単位2]],COLUMN(【施】入力シート➁!P30)-3,0),"")))</f>
        <v/>
      </c>
      <c r="D34" s="65"/>
      <c r="E34" s="60" t="str">
        <f ca="1">IF(AND(B34="",OFFSET(B34,-1,0,1,1)&lt;&gt;""),OFFSET(E34,-1,0,1,1),IF(AND(B34="",OFFSET(B34,-1,0,1,1)="",OR(OR(OFFSET(F34,-1,0,1)&lt;0,OFFSET(H34,-1,0,1)&lt;0),OFFSET(P34,-1,0,1,1)&lt;&gt;"")),OFFSET(E34,-2,0,1,1),IFERROR(VLOOKUP(【施】入力シート➁!B34,テーブル1[[#All],[医薬品名]:[単位2]],COLUMN(テーブル1[[#Headers],[単位2]])-3,0),"")))</f>
        <v/>
      </c>
      <c r="F34" s="66"/>
      <c r="G34" s="62" t="str">
        <f t="shared" ca="1" si="0"/>
        <v/>
      </c>
      <c r="H34" s="69"/>
      <c r="I34" s="62" t="str">
        <f t="shared" ca="1" si="1"/>
        <v/>
      </c>
      <c r="J34" s="77"/>
      <c r="K34" s="62" t="str">
        <f t="shared" ca="1" si="2"/>
        <v/>
      </c>
      <c r="L34" s="78"/>
      <c r="M34" s="62" t="str">
        <f t="shared" ca="1" si="3"/>
        <v/>
      </c>
      <c r="N34" s="79"/>
      <c r="O34" s="81"/>
      <c r="P34" s="81"/>
      <c r="Q34" s="89"/>
      <c r="R34" s="90"/>
      <c r="S34" s="88" t="str">
        <f t="shared" ca="1" si="6"/>
        <v/>
      </c>
      <c r="V34" s="16">
        <f t="shared" si="4"/>
        <v>1</v>
      </c>
    </row>
    <row r="35" spans="1:22" ht="40" customHeight="1">
      <c r="A35" s="16">
        <f t="shared" ca="1" si="5"/>
        <v>29</v>
      </c>
      <c r="B35" s="64"/>
      <c r="C35" s="58" t="str">
        <f ca="1">IF(AND(B35="",OFFSET(B35,-1,0,1,1)&lt;&gt;""),OFFSET(C35,-1,0,1,1),IF(AND(B35="",OFFSET(B35,-1,0,1,1)="",OR(OFFSET(N35,-1,0,1)&lt;&gt;"",OFFSET(P35,-1,0,1,1)&lt;&gt;"")),OFFSET(C35,-2,0,1,1),IFERROR(VLOOKUP(【施】入力シート➁!B35,テーブル1[[#All],[医薬品名]:[単位2]],COLUMN(【施】入力シート➁!P31)-3,0),"")))</f>
        <v/>
      </c>
      <c r="D35" s="65"/>
      <c r="E35" s="60" t="str">
        <f ca="1">IF(AND(B35="",OFFSET(B35,-1,0,1,1)&lt;&gt;""),OFFSET(E35,-1,0,1,1),IF(AND(B35="",OFFSET(B35,-1,0,1,1)="",OR(OR(OFFSET(F35,-1,0,1)&lt;0,OFFSET(H35,-1,0,1)&lt;0),OFFSET(P35,-1,0,1,1)&lt;&gt;"")),OFFSET(E35,-2,0,1,1),IFERROR(VLOOKUP(【施】入力シート➁!B35,テーブル1[[#All],[医薬品名]:[単位2]],COLUMN(テーブル1[[#Headers],[単位2]])-3,0),"")))</f>
        <v/>
      </c>
      <c r="F35" s="66"/>
      <c r="G35" s="62" t="str">
        <f t="shared" ca="1" si="0"/>
        <v/>
      </c>
      <c r="H35" s="69"/>
      <c r="I35" s="62" t="str">
        <f t="shared" ca="1" si="1"/>
        <v/>
      </c>
      <c r="J35" s="77"/>
      <c r="K35" s="62" t="str">
        <f t="shared" ca="1" si="2"/>
        <v/>
      </c>
      <c r="L35" s="78"/>
      <c r="M35" s="62" t="str">
        <f t="shared" ca="1" si="3"/>
        <v/>
      </c>
      <c r="N35" s="79"/>
      <c r="O35" s="81"/>
      <c r="P35" s="81"/>
      <c r="Q35" s="89"/>
      <c r="R35" s="90"/>
      <c r="S35" s="88" t="str">
        <f t="shared" ca="1" si="6"/>
        <v/>
      </c>
      <c r="V35" s="16">
        <f t="shared" si="4"/>
        <v>1</v>
      </c>
    </row>
    <row r="36" spans="1:22" ht="40" customHeight="1">
      <c r="A36" s="16">
        <f t="shared" ca="1" si="5"/>
        <v>30</v>
      </c>
      <c r="B36" s="64"/>
      <c r="C36" s="58" t="str">
        <f ca="1">IF(AND(B36="",OFFSET(B36,-1,0,1,1)&lt;&gt;""),OFFSET(C36,-1,0,1,1),IF(AND(B36="",OFFSET(B36,-1,0,1,1)="",OR(OFFSET(N36,-1,0,1)&lt;&gt;"",OFFSET(P36,-1,0,1,1)&lt;&gt;"")),OFFSET(C36,-2,0,1,1),IFERROR(VLOOKUP(【施】入力シート➁!B36,テーブル1[[#All],[医薬品名]:[単位2]],COLUMN(【施】入力シート➁!P32)-3,0),"")))</f>
        <v/>
      </c>
      <c r="D36" s="65"/>
      <c r="E36" s="60" t="str">
        <f ca="1">IF(AND(B36="",OFFSET(B36,-1,0,1,1)&lt;&gt;""),OFFSET(E36,-1,0,1,1),IF(AND(B36="",OFFSET(B36,-1,0,1,1)="",OR(OR(OFFSET(F36,-1,0,1)&lt;0,OFFSET(H36,-1,0,1)&lt;0),OFFSET(P36,-1,0,1,1)&lt;&gt;"")),OFFSET(E36,-2,0,1,1),IFERROR(VLOOKUP(【施】入力シート➁!B36,テーブル1[[#All],[医薬品名]:[単位2]],COLUMN(テーブル1[[#Headers],[単位2]])-3,0),"")))</f>
        <v/>
      </c>
      <c r="F36" s="66"/>
      <c r="G36" s="62" t="str">
        <f t="shared" ca="1" si="0"/>
        <v/>
      </c>
      <c r="H36" s="69"/>
      <c r="I36" s="62" t="str">
        <f t="shared" ca="1" si="1"/>
        <v/>
      </c>
      <c r="J36" s="77"/>
      <c r="K36" s="62" t="str">
        <f t="shared" ca="1" si="2"/>
        <v/>
      </c>
      <c r="L36" s="78"/>
      <c r="M36" s="62" t="str">
        <f t="shared" ca="1" si="3"/>
        <v/>
      </c>
      <c r="N36" s="79"/>
      <c r="O36" s="81"/>
      <c r="P36" s="81"/>
      <c r="Q36" s="89"/>
      <c r="R36" s="90"/>
      <c r="S36" s="88" t="str">
        <f t="shared" ca="1" si="6"/>
        <v/>
      </c>
      <c r="V36" s="16">
        <f t="shared" si="4"/>
        <v>1</v>
      </c>
    </row>
    <row r="37" spans="1:22" ht="40" customHeight="1">
      <c r="A37" s="16">
        <f t="shared" ca="1" si="5"/>
        <v>31</v>
      </c>
      <c r="B37" s="64"/>
      <c r="C37" s="58" t="str">
        <f ca="1">IF(AND(B37="",OFFSET(B37,-1,0,1,1)&lt;&gt;""),OFFSET(C37,-1,0,1,1),IF(AND(B37="",OFFSET(B37,-1,0,1,1)="",OR(OFFSET(N37,-1,0,1)&lt;&gt;"",OFFSET(P37,-1,0,1,1)&lt;&gt;"")),OFFSET(C37,-2,0,1,1),IFERROR(VLOOKUP(【施】入力シート➁!B37,テーブル1[[#All],[医薬品名]:[単位2]],COLUMN(【施】入力シート➁!P33)-3,0),"")))</f>
        <v/>
      </c>
      <c r="D37" s="65"/>
      <c r="E37" s="60" t="str">
        <f ca="1">IF(AND(B37="",OFFSET(B37,-1,0,1,1)&lt;&gt;""),OFFSET(E37,-1,0,1,1),IF(AND(B37="",OFFSET(B37,-1,0,1,1)="",OR(OR(OFFSET(F37,-1,0,1)&lt;0,OFFSET(H37,-1,0,1)&lt;0),OFFSET(P37,-1,0,1,1)&lt;&gt;"")),OFFSET(E37,-2,0,1,1),IFERROR(VLOOKUP(【施】入力シート➁!B37,テーブル1[[#All],[医薬品名]:[単位2]],COLUMN(テーブル1[[#Headers],[単位2]])-3,0),"")))</f>
        <v/>
      </c>
      <c r="F37" s="66"/>
      <c r="G37" s="62" t="str">
        <f t="shared" ca="1" si="0"/>
        <v/>
      </c>
      <c r="H37" s="69"/>
      <c r="I37" s="62" t="str">
        <f t="shared" ca="1" si="1"/>
        <v/>
      </c>
      <c r="J37" s="77"/>
      <c r="K37" s="62" t="str">
        <f t="shared" ca="1" si="2"/>
        <v/>
      </c>
      <c r="L37" s="78"/>
      <c r="M37" s="62" t="str">
        <f t="shared" ca="1" si="3"/>
        <v/>
      </c>
      <c r="N37" s="79"/>
      <c r="O37" s="81"/>
      <c r="P37" s="81"/>
      <c r="Q37" s="89"/>
      <c r="R37" s="90"/>
      <c r="S37" s="88" t="str">
        <f t="shared" ca="1" si="6"/>
        <v/>
      </c>
      <c r="V37" s="16">
        <f t="shared" si="4"/>
        <v>1</v>
      </c>
    </row>
    <row r="38" spans="1:22" ht="40" customHeight="1">
      <c r="A38" s="16">
        <f t="shared" ca="1" si="5"/>
        <v>32</v>
      </c>
      <c r="B38" s="64"/>
      <c r="C38" s="58" t="str">
        <f ca="1">IF(AND(B38="",OFFSET(B38,-1,0,1,1)&lt;&gt;""),OFFSET(C38,-1,0,1,1),IF(AND(B38="",OFFSET(B38,-1,0,1,1)="",OR(OFFSET(N38,-1,0,1)&lt;&gt;"",OFFSET(P38,-1,0,1,1)&lt;&gt;"")),OFFSET(C38,-2,0,1,1),IFERROR(VLOOKUP(【施】入力シート➁!B38,テーブル1[[#All],[医薬品名]:[単位2]],COLUMN(【施】入力シート➁!P34)-3,0),"")))</f>
        <v/>
      </c>
      <c r="D38" s="65"/>
      <c r="E38" s="60" t="str">
        <f ca="1">IF(AND(B38="",OFFSET(B38,-1,0,1,1)&lt;&gt;""),OFFSET(E38,-1,0,1,1),IF(AND(B38="",OFFSET(B38,-1,0,1,1)="",OR(OR(OFFSET(F38,-1,0,1)&lt;0,OFFSET(H38,-1,0,1)&lt;0),OFFSET(P38,-1,0,1,1)&lt;&gt;"")),OFFSET(E38,-2,0,1,1),IFERROR(VLOOKUP(【施】入力シート➁!B38,テーブル1[[#All],[医薬品名]:[単位2]],COLUMN(テーブル1[[#Headers],[単位2]])-3,0),"")))</f>
        <v/>
      </c>
      <c r="F38" s="66"/>
      <c r="G38" s="62" t="str">
        <f t="shared" ca="1" si="0"/>
        <v/>
      </c>
      <c r="H38" s="69"/>
      <c r="I38" s="62" t="str">
        <f t="shared" ca="1" si="1"/>
        <v/>
      </c>
      <c r="J38" s="77"/>
      <c r="K38" s="62" t="str">
        <f t="shared" ca="1" si="2"/>
        <v/>
      </c>
      <c r="L38" s="78"/>
      <c r="M38" s="62" t="str">
        <f t="shared" ca="1" si="3"/>
        <v/>
      </c>
      <c r="N38" s="79"/>
      <c r="O38" s="81"/>
      <c r="P38" s="81"/>
      <c r="Q38" s="89"/>
      <c r="R38" s="90"/>
      <c r="S38" s="88" t="str">
        <f t="shared" ca="1" si="6"/>
        <v/>
      </c>
      <c r="V38" s="16">
        <f t="shared" si="4"/>
        <v>1</v>
      </c>
    </row>
    <row r="39" spans="1:22" ht="40" customHeight="1">
      <c r="A39" s="16">
        <f t="shared" ca="1" si="5"/>
        <v>33</v>
      </c>
      <c r="B39" s="64"/>
      <c r="C39" s="58" t="str">
        <f ca="1">IF(AND(B39="",OFFSET(B39,-1,0,1,1)&lt;&gt;""),OFFSET(C39,-1,0,1,1),IF(AND(B39="",OFFSET(B39,-1,0,1,1)="",OR(OFFSET(N39,-1,0,1)&lt;&gt;"",OFFSET(P39,-1,0,1,1)&lt;&gt;"")),OFFSET(C39,-2,0,1,1),IFERROR(VLOOKUP(【施】入力シート➁!B39,テーブル1[[#All],[医薬品名]:[単位2]],COLUMN(【施】入力シート➁!P35)-3,0),"")))</f>
        <v/>
      </c>
      <c r="D39" s="65"/>
      <c r="E39" s="60" t="str">
        <f ca="1">IF(AND(B39="",OFFSET(B39,-1,0,1,1)&lt;&gt;""),OFFSET(E39,-1,0,1,1),IF(AND(B39="",OFFSET(B39,-1,0,1,1)="",OR(OR(OFFSET(F39,-1,0,1)&lt;0,OFFSET(H39,-1,0,1)&lt;0),OFFSET(P39,-1,0,1,1)&lt;&gt;"")),OFFSET(E39,-2,0,1,1),IFERROR(VLOOKUP(【施】入力シート➁!B39,テーブル1[[#All],[医薬品名]:[単位2]],COLUMN(テーブル1[[#Headers],[単位2]])-3,0),"")))</f>
        <v/>
      </c>
      <c r="F39" s="66"/>
      <c r="G39" s="62" t="str">
        <f t="shared" ca="1" si="0"/>
        <v/>
      </c>
      <c r="H39" s="69"/>
      <c r="I39" s="62" t="str">
        <f t="shared" ca="1" si="1"/>
        <v/>
      </c>
      <c r="J39" s="77"/>
      <c r="K39" s="62" t="str">
        <f t="shared" ca="1" si="2"/>
        <v/>
      </c>
      <c r="L39" s="78"/>
      <c r="M39" s="62" t="str">
        <f t="shared" ca="1" si="3"/>
        <v/>
      </c>
      <c r="N39" s="79"/>
      <c r="O39" s="81"/>
      <c r="P39" s="81"/>
      <c r="Q39" s="89"/>
      <c r="R39" s="90"/>
      <c r="S39" s="88" t="str">
        <f t="shared" ca="1" si="6"/>
        <v/>
      </c>
      <c r="V39" s="16">
        <f t="shared" si="4"/>
        <v>1</v>
      </c>
    </row>
    <row r="40" spans="1:22" ht="40" customHeight="1">
      <c r="A40" s="16">
        <f t="shared" ca="1" si="5"/>
        <v>34</v>
      </c>
      <c r="B40" s="64"/>
      <c r="C40" s="58" t="str">
        <f ca="1">IF(AND(B40="",OFFSET(B40,-1,0,1,1)&lt;&gt;""),OFFSET(C40,-1,0,1,1),IF(AND(B40="",OFFSET(B40,-1,0,1,1)="",OR(OFFSET(N40,-1,0,1)&lt;&gt;"",OFFSET(P40,-1,0,1,1)&lt;&gt;"")),OFFSET(C40,-2,0,1,1),IFERROR(VLOOKUP(【施】入力シート➁!B40,テーブル1[[#All],[医薬品名]:[単位2]],COLUMN(【施】入力シート➁!P36)-3,0),"")))</f>
        <v/>
      </c>
      <c r="D40" s="65"/>
      <c r="E40" s="60" t="str">
        <f ca="1">IF(AND(B40="",OFFSET(B40,-1,0,1,1)&lt;&gt;""),OFFSET(E40,-1,0,1,1),IF(AND(B40="",OFFSET(B40,-1,0,1,1)="",OR(OR(OFFSET(F40,-1,0,1)&lt;0,OFFSET(H40,-1,0,1)&lt;0),OFFSET(P40,-1,0,1,1)&lt;&gt;"")),OFFSET(E40,-2,0,1,1),IFERROR(VLOOKUP(【施】入力シート➁!B40,テーブル1[[#All],[医薬品名]:[単位2]],COLUMN(テーブル1[[#Headers],[単位2]])-3,0),"")))</f>
        <v/>
      </c>
      <c r="F40" s="66"/>
      <c r="G40" s="62" t="str">
        <f t="shared" ca="1" si="0"/>
        <v/>
      </c>
      <c r="H40" s="69"/>
      <c r="I40" s="62" t="str">
        <f t="shared" ca="1" si="1"/>
        <v/>
      </c>
      <c r="J40" s="77"/>
      <c r="K40" s="62" t="str">
        <f t="shared" ca="1" si="2"/>
        <v/>
      </c>
      <c r="L40" s="78"/>
      <c r="M40" s="62" t="str">
        <f t="shared" ca="1" si="3"/>
        <v/>
      </c>
      <c r="N40" s="79"/>
      <c r="O40" s="81"/>
      <c r="P40" s="81"/>
      <c r="Q40" s="89"/>
      <c r="R40" s="90"/>
      <c r="S40" s="88" t="str">
        <f t="shared" ca="1" si="6"/>
        <v/>
      </c>
      <c r="V40" s="16">
        <f t="shared" si="4"/>
        <v>1</v>
      </c>
    </row>
    <row r="41" spans="1:22" ht="40" customHeight="1">
      <c r="A41" s="16">
        <f t="shared" ca="1" si="5"/>
        <v>35</v>
      </c>
      <c r="B41" s="64"/>
      <c r="C41" s="58" t="str">
        <f ca="1">IF(AND(B41="",OFFSET(B41,-1,0,1,1)&lt;&gt;""),OFFSET(C41,-1,0,1,1),IF(AND(B41="",OFFSET(B41,-1,0,1,1)="",OR(OFFSET(N41,-1,0,1)&lt;&gt;"",OFFSET(P41,-1,0,1,1)&lt;&gt;"")),OFFSET(C41,-2,0,1,1),IFERROR(VLOOKUP(【施】入力シート➁!B41,テーブル1[[#All],[医薬品名]:[単位2]],COLUMN(【施】入力シート➁!P37)-3,0),"")))</f>
        <v/>
      </c>
      <c r="D41" s="65"/>
      <c r="E41" s="60" t="str">
        <f ca="1">IF(AND(B41="",OFFSET(B41,-1,0,1,1)&lt;&gt;""),OFFSET(E41,-1,0,1,1),IF(AND(B41="",OFFSET(B41,-1,0,1,1)="",OR(OR(OFFSET(F41,-1,0,1)&lt;0,OFFSET(H41,-1,0,1)&lt;0),OFFSET(P41,-1,0,1,1)&lt;&gt;"")),OFFSET(E41,-2,0,1,1),IFERROR(VLOOKUP(【施】入力シート➁!B41,テーブル1[[#All],[医薬品名]:[単位2]],COLUMN(テーブル1[[#Headers],[単位2]])-3,0),"")))</f>
        <v/>
      </c>
      <c r="F41" s="66"/>
      <c r="G41" s="62" t="str">
        <f t="shared" ca="1" si="0"/>
        <v/>
      </c>
      <c r="H41" s="69"/>
      <c r="I41" s="62" t="str">
        <f t="shared" ca="1" si="1"/>
        <v/>
      </c>
      <c r="J41" s="77"/>
      <c r="K41" s="62" t="str">
        <f t="shared" ca="1" si="2"/>
        <v/>
      </c>
      <c r="L41" s="78"/>
      <c r="M41" s="62" t="str">
        <f t="shared" ca="1" si="3"/>
        <v/>
      </c>
      <c r="N41" s="79"/>
      <c r="O41" s="81"/>
      <c r="P41" s="81"/>
      <c r="Q41" s="89"/>
      <c r="R41" s="90"/>
      <c r="S41" s="88" t="str">
        <f t="shared" ca="1" si="6"/>
        <v/>
      </c>
      <c r="V41" s="16">
        <f t="shared" si="4"/>
        <v>1</v>
      </c>
    </row>
    <row r="42" spans="1:22" ht="40" customHeight="1">
      <c r="A42" s="16">
        <f t="shared" ca="1" si="5"/>
        <v>36</v>
      </c>
      <c r="B42" s="64"/>
      <c r="C42" s="58" t="str">
        <f ca="1">IF(AND(B42="",OFFSET(B42,-1,0,1,1)&lt;&gt;""),OFFSET(C42,-1,0,1,1),IF(AND(B42="",OFFSET(B42,-1,0,1,1)="",OR(OFFSET(N42,-1,0,1)&lt;&gt;"",OFFSET(P42,-1,0,1,1)&lt;&gt;"")),OFFSET(C42,-2,0,1,1),IFERROR(VLOOKUP(【施】入力シート➁!B42,テーブル1[[#All],[医薬品名]:[単位2]],COLUMN(【施】入力シート➁!P38)-3,0),"")))</f>
        <v/>
      </c>
      <c r="D42" s="65"/>
      <c r="E42" s="60" t="str">
        <f ca="1">IF(AND(B42="",OFFSET(B42,-1,0,1,1)&lt;&gt;""),OFFSET(E42,-1,0,1,1),IF(AND(B42="",OFFSET(B42,-1,0,1,1)="",OR(OR(OFFSET(F42,-1,0,1)&lt;0,OFFSET(H42,-1,0,1)&lt;0),OFFSET(P42,-1,0,1,1)&lt;&gt;"")),OFFSET(E42,-2,0,1,1),IFERROR(VLOOKUP(【施】入力シート➁!B42,テーブル1[[#All],[医薬品名]:[単位2]],COLUMN(テーブル1[[#Headers],[単位2]])-3,0),"")))</f>
        <v/>
      </c>
      <c r="F42" s="66"/>
      <c r="G42" s="62" t="str">
        <f t="shared" ca="1" si="0"/>
        <v/>
      </c>
      <c r="H42" s="69"/>
      <c r="I42" s="62" t="str">
        <f t="shared" ca="1" si="1"/>
        <v/>
      </c>
      <c r="J42" s="77"/>
      <c r="K42" s="62" t="str">
        <f t="shared" ca="1" si="2"/>
        <v/>
      </c>
      <c r="L42" s="78"/>
      <c r="M42" s="62" t="str">
        <f t="shared" ca="1" si="3"/>
        <v/>
      </c>
      <c r="N42" s="79"/>
      <c r="O42" s="81"/>
      <c r="P42" s="81"/>
      <c r="Q42" s="89"/>
      <c r="R42" s="90"/>
      <c r="S42" s="88" t="str">
        <f t="shared" ca="1" si="6"/>
        <v/>
      </c>
      <c r="V42" s="16">
        <f t="shared" si="4"/>
        <v>1</v>
      </c>
    </row>
    <row r="43" spans="1:22" ht="40" customHeight="1">
      <c r="A43" s="16">
        <f t="shared" ca="1" si="5"/>
        <v>37</v>
      </c>
      <c r="B43" s="64"/>
      <c r="C43" s="58" t="str">
        <f ca="1">IF(AND(B43="",OFFSET(B43,-1,0,1,1)&lt;&gt;""),OFFSET(C43,-1,0,1,1),IF(AND(B43="",OFFSET(B43,-1,0,1,1)="",OR(OFFSET(N43,-1,0,1)&lt;&gt;"",OFFSET(P43,-1,0,1,1)&lt;&gt;"")),OFFSET(C43,-2,0,1,1),IFERROR(VLOOKUP(【施】入力シート➁!B43,テーブル1[[#All],[医薬品名]:[単位2]],COLUMN(【施】入力シート➁!P39)-3,0),"")))</f>
        <v/>
      </c>
      <c r="D43" s="65"/>
      <c r="E43" s="60" t="str">
        <f ca="1">IF(AND(B43="",OFFSET(B43,-1,0,1,1)&lt;&gt;""),OFFSET(E43,-1,0,1,1),IF(AND(B43="",OFFSET(B43,-1,0,1,1)="",OR(OR(OFFSET(F43,-1,0,1)&lt;0,OFFSET(H43,-1,0,1)&lt;0),OFFSET(P43,-1,0,1,1)&lt;&gt;"")),OFFSET(E43,-2,0,1,1),IFERROR(VLOOKUP(【施】入力シート➁!B43,テーブル1[[#All],[医薬品名]:[単位2]],COLUMN(テーブル1[[#Headers],[単位2]])-3,0),"")))</f>
        <v/>
      </c>
      <c r="F43" s="66"/>
      <c r="G43" s="62" t="str">
        <f t="shared" ca="1" si="0"/>
        <v/>
      </c>
      <c r="H43" s="69"/>
      <c r="I43" s="62" t="str">
        <f t="shared" ca="1" si="1"/>
        <v/>
      </c>
      <c r="J43" s="77"/>
      <c r="K43" s="62" t="str">
        <f t="shared" ca="1" si="2"/>
        <v/>
      </c>
      <c r="L43" s="78"/>
      <c r="M43" s="62" t="str">
        <f t="shared" ca="1" si="3"/>
        <v/>
      </c>
      <c r="N43" s="79"/>
      <c r="O43" s="81"/>
      <c r="P43" s="81"/>
      <c r="Q43" s="89"/>
      <c r="R43" s="90"/>
      <c r="S43" s="88" t="str">
        <f t="shared" ca="1" si="6"/>
        <v/>
      </c>
      <c r="V43" s="16">
        <f t="shared" si="4"/>
        <v>1</v>
      </c>
    </row>
    <row r="44" spans="1:22" ht="40" customHeight="1">
      <c r="A44" s="16">
        <f t="shared" ca="1" si="5"/>
        <v>38</v>
      </c>
      <c r="B44" s="64"/>
      <c r="C44" s="58" t="str">
        <f ca="1">IF(AND(B44="",OFFSET(B44,-1,0,1,1)&lt;&gt;""),OFFSET(C44,-1,0,1,1),IF(AND(B44="",OFFSET(B44,-1,0,1,1)="",OR(OFFSET(N44,-1,0,1)&lt;&gt;"",OFFSET(P44,-1,0,1,1)&lt;&gt;"")),OFFSET(C44,-2,0,1,1),IFERROR(VLOOKUP(【施】入力シート➁!B44,テーブル1[[#All],[医薬品名]:[単位2]],COLUMN(【施】入力シート➁!P40)-3,0),"")))</f>
        <v/>
      </c>
      <c r="D44" s="65"/>
      <c r="E44" s="60" t="str">
        <f ca="1">IF(AND(B44="",OFFSET(B44,-1,0,1,1)&lt;&gt;""),OFFSET(E44,-1,0,1,1),IF(AND(B44="",OFFSET(B44,-1,0,1,1)="",OR(OR(OFFSET(F44,-1,0,1)&lt;0,OFFSET(H44,-1,0,1)&lt;0),OFFSET(P44,-1,0,1,1)&lt;&gt;"")),OFFSET(E44,-2,0,1,1),IFERROR(VLOOKUP(【施】入力シート➁!B44,テーブル1[[#All],[医薬品名]:[単位2]],COLUMN(テーブル1[[#Headers],[単位2]])-3,0),"")))</f>
        <v/>
      </c>
      <c r="F44" s="66"/>
      <c r="G44" s="62" t="str">
        <f t="shared" ca="1" si="0"/>
        <v/>
      </c>
      <c r="H44" s="69"/>
      <c r="I44" s="62" t="str">
        <f t="shared" ca="1" si="1"/>
        <v/>
      </c>
      <c r="J44" s="77"/>
      <c r="K44" s="62" t="str">
        <f t="shared" ca="1" si="2"/>
        <v/>
      </c>
      <c r="L44" s="78"/>
      <c r="M44" s="62" t="str">
        <f t="shared" ca="1" si="3"/>
        <v/>
      </c>
      <c r="N44" s="79"/>
      <c r="O44" s="81"/>
      <c r="P44" s="81"/>
      <c r="Q44" s="89"/>
      <c r="R44" s="90"/>
      <c r="S44" s="88" t="str">
        <f t="shared" ca="1" si="6"/>
        <v/>
      </c>
      <c r="V44" s="16">
        <f t="shared" si="4"/>
        <v>1</v>
      </c>
    </row>
    <row r="45" spans="1:22" ht="40" customHeight="1">
      <c r="A45" s="16">
        <f t="shared" ca="1" si="5"/>
        <v>39</v>
      </c>
      <c r="B45" s="64"/>
      <c r="C45" s="58" t="str">
        <f ca="1">IF(AND(B45="",OFFSET(B45,-1,0,1,1)&lt;&gt;""),OFFSET(C45,-1,0,1,1),IF(AND(B45="",OFFSET(B45,-1,0,1,1)="",OR(OFFSET(N45,-1,0,1)&lt;&gt;"",OFFSET(P45,-1,0,1,1)&lt;&gt;"")),OFFSET(C45,-2,0,1,1),IFERROR(VLOOKUP(【施】入力シート➁!B45,テーブル1[[#All],[医薬品名]:[単位2]],COLUMN(【施】入力シート➁!P41)-3,0),"")))</f>
        <v/>
      </c>
      <c r="D45" s="65"/>
      <c r="E45" s="60" t="str">
        <f ca="1">IF(AND(B45="",OFFSET(B45,-1,0,1,1)&lt;&gt;""),OFFSET(E45,-1,0,1,1),IF(AND(B45="",OFFSET(B45,-1,0,1,1)="",OR(OR(OFFSET(F45,-1,0,1)&lt;0,OFFSET(H45,-1,0,1)&lt;0),OFFSET(P45,-1,0,1,1)&lt;&gt;"")),OFFSET(E45,-2,0,1,1),IFERROR(VLOOKUP(【施】入力シート➁!B45,テーブル1[[#All],[医薬品名]:[単位2]],COLUMN(テーブル1[[#Headers],[単位2]])-3,0),"")))</f>
        <v/>
      </c>
      <c r="F45" s="66"/>
      <c r="G45" s="62" t="str">
        <f t="shared" ca="1" si="0"/>
        <v/>
      </c>
      <c r="H45" s="69"/>
      <c r="I45" s="62" t="str">
        <f t="shared" ca="1" si="1"/>
        <v/>
      </c>
      <c r="J45" s="77"/>
      <c r="K45" s="62" t="str">
        <f t="shared" ca="1" si="2"/>
        <v/>
      </c>
      <c r="L45" s="78"/>
      <c r="M45" s="62" t="str">
        <f t="shared" ca="1" si="3"/>
        <v/>
      </c>
      <c r="N45" s="79"/>
      <c r="O45" s="81"/>
      <c r="P45" s="81"/>
      <c r="Q45" s="89"/>
      <c r="R45" s="90"/>
      <c r="S45" s="88" t="str">
        <f t="shared" ca="1" si="6"/>
        <v/>
      </c>
      <c r="V45" s="16">
        <f t="shared" si="4"/>
        <v>1</v>
      </c>
    </row>
    <row r="46" spans="1:22" ht="40" customHeight="1">
      <c r="A46" s="16">
        <f t="shared" ca="1" si="5"/>
        <v>40</v>
      </c>
      <c r="B46" s="64"/>
      <c r="C46" s="58" t="str">
        <f ca="1">IF(AND(B46="",OFFSET(B46,-1,0,1,1)&lt;&gt;""),OFFSET(C46,-1,0,1,1),IF(AND(B46="",OFFSET(B46,-1,0,1,1)="",OR(OFFSET(N46,-1,0,1)&lt;&gt;"",OFFSET(P46,-1,0,1,1)&lt;&gt;"")),OFFSET(C46,-2,0,1,1),IFERROR(VLOOKUP(【施】入力シート➁!B46,テーブル1[[#All],[医薬品名]:[単位2]],COLUMN(【施】入力シート➁!P42)-3,0),"")))</f>
        <v/>
      </c>
      <c r="D46" s="65"/>
      <c r="E46" s="60" t="str">
        <f ca="1">IF(AND(B46="",OFFSET(B46,-1,0,1,1)&lt;&gt;""),OFFSET(E46,-1,0,1,1),IF(AND(B46="",OFFSET(B46,-1,0,1,1)="",OR(OR(OFFSET(F46,-1,0,1)&lt;0,OFFSET(H46,-1,0,1)&lt;0),OFFSET(P46,-1,0,1,1)&lt;&gt;"")),OFFSET(E46,-2,0,1,1),IFERROR(VLOOKUP(【施】入力シート➁!B46,テーブル1[[#All],[医薬品名]:[単位2]],COLUMN(テーブル1[[#Headers],[単位2]])-3,0),"")))</f>
        <v/>
      </c>
      <c r="F46" s="66"/>
      <c r="G46" s="62" t="str">
        <f t="shared" ca="1" si="0"/>
        <v/>
      </c>
      <c r="H46" s="69"/>
      <c r="I46" s="62" t="str">
        <f t="shared" ca="1" si="1"/>
        <v/>
      </c>
      <c r="J46" s="77"/>
      <c r="K46" s="62" t="str">
        <f t="shared" ca="1" si="2"/>
        <v/>
      </c>
      <c r="L46" s="78"/>
      <c r="M46" s="62" t="str">
        <f t="shared" ca="1" si="3"/>
        <v/>
      </c>
      <c r="N46" s="79"/>
      <c r="O46" s="81"/>
      <c r="P46" s="81"/>
      <c r="Q46" s="89"/>
      <c r="R46" s="90"/>
      <c r="S46" s="88" t="str">
        <f t="shared" ca="1" si="6"/>
        <v/>
      </c>
      <c r="V46" s="16">
        <f t="shared" si="4"/>
        <v>1</v>
      </c>
    </row>
    <row r="47" spans="1:22" ht="40" customHeight="1">
      <c r="A47" s="16">
        <f t="shared" ca="1" si="5"/>
        <v>41</v>
      </c>
      <c r="B47" s="64"/>
      <c r="C47" s="58" t="str">
        <f ca="1">IF(AND(B47="",OFFSET(B47,-1,0,1,1)&lt;&gt;""),OFFSET(C47,-1,0,1,1),IF(AND(B47="",OFFSET(B47,-1,0,1,1)="",OR(OFFSET(N47,-1,0,1)&lt;&gt;"",OFFSET(P47,-1,0,1,1)&lt;&gt;"")),OFFSET(C47,-2,0,1,1),IFERROR(VLOOKUP(【施】入力シート➁!B47,テーブル1[[#All],[医薬品名]:[単位2]],COLUMN(【施】入力シート➁!P43)-3,0),"")))</f>
        <v/>
      </c>
      <c r="D47" s="65"/>
      <c r="E47" s="60" t="str">
        <f ca="1">IF(AND(B47="",OFFSET(B47,-1,0,1,1)&lt;&gt;""),OFFSET(E47,-1,0,1,1),IF(AND(B47="",OFFSET(B47,-1,0,1,1)="",OR(OR(OFFSET(F47,-1,0,1)&lt;0,OFFSET(H47,-1,0,1)&lt;0),OFFSET(P47,-1,0,1,1)&lt;&gt;"")),OFFSET(E47,-2,0,1,1),IFERROR(VLOOKUP(【施】入力シート➁!B47,テーブル1[[#All],[医薬品名]:[単位2]],COLUMN(テーブル1[[#Headers],[単位2]])-3,0),"")))</f>
        <v/>
      </c>
      <c r="F47" s="66"/>
      <c r="G47" s="62" t="str">
        <f t="shared" ca="1" si="0"/>
        <v/>
      </c>
      <c r="H47" s="69"/>
      <c r="I47" s="62" t="str">
        <f t="shared" ca="1" si="1"/>
        <v/>
      </c>
      <c r="J47" s="77"/>
      <c r="K47" s="62" t="str">
        <f t="shared" ca="1" si="2"/>
        <v/>
      </c>
      <c r="L47" s="78"/>
      <c r="M47" s="62" t="str">
        <f t="shared" ca="1" si="3"/>
        <v/>
      </c>
      <c r="N47" s="79"/>
      <c r="O47" s="81"/>
      <c r="P47" s="81"/>
      <c r="Q47" s="89"/>
      <c r="R47" s="90"/>
      <c r="S47" s="88" t="str">
        <f t="shared" ca="1" si="6"/>
        <v/>
      </c>
      <c r="V47" s="16">
        <f t="shared" si="4"/>
        <v>1</v>
      </c>
    </row>
    <row r="48" spans="1:22" ht="40" customHeight="1">
      <c r="A48" s="16">
        <f t="shared" ca="1" si="5"/>
        <v>42</v>
      </c>
      <c r="B48" s="64"/>
      <c r="C48" s="58" t="str">
        <f ca="1">IF(AND(B48="",OFFSET(B48,-1,0,1,1)&lt;&gt;""),OFFSET(C48,-1,0,1,1),IF(AND(B48="",OFFSET(B48,-1,0,1,1)="",OR(OFFSET(N48,-1,0,1)&lt;&gt;"",OFFSET(P48,-1,0,1,1)&lt;&gt;"")),OFFSET(C48,-2,0,1,1),IFERROR(VLOOKUP(【施】入力シート➁!B48,テーブル1[[#All],[医薬品名]:[単位2]],COLUMN(【施】入力シート➁!P44)-3,0),"")))</f>
        <v/>
      </c>
      <c r="D48" s="65"/>
      <c r="E48" s="60" t="str">
        <f ca="1">IF(AND(B48="",OFFSET(B48,-1,0,1,1)&lt;&gt;""),OFFSET(E48,-1,0,1,1),IF(AND(B48="",OFFSET(B48,-1,0,1,1)="",OR(OR(OFFSET(F48,-1,0,1)&lt;0,OFFSET(H48,-1,0,1)&lt;0),OFFSET(P48,-1,0,1,1)&lt;&gt;"")),OFFSET(E48,-2,0,1,1),IFERROR(VLOOKUP(【施】入力シート➁!B48,テーブル1[[#All],[医薬品名]:[単位2]],COLUMN(テーブル1[[#Headers],[単位2]])-3,0),"")))</f>
        <v/>
      </c>
      <c r="F48" s="66"/>
      <c r="G48" s="62" t="str">
        <f t="shared" ca="1" si="0"/>
        <v/>
      </c>
      <c r="H48" s="69"/>
      <c r="I48" s="62" t="str">
        <f t="shared" ca="1" si="1"/>
        <v/>
      </c>
      <c r="J48" s="77"/>
      <c r="K48" s="62" t="str">
        <f t="shared" ca="1" si="2"/>
        <v/>
      </c>
      <c r="L48" s="78"/>
      <c r="M48" s="62" t="str">
        <f t="shared" ca="1" si="3"/>
        <v/>
      </c>
      <c r="N48" s="79"/>
      <c r="O48" s="81"/>
      <c r="P48" s="81"/>
      <c r="Q48" s="89"/>
      <c r="R48" s="90"/>
      <c r="S48" s="88" t="str">
        <f t="shared" ca="1" si="6"/>
        <v/>
      </c>
      <c r="V48" s="16">
        <f t="shared" si="4"/>
        <v>1</v>
      </c>
    </row>
    <row r="49" spans="1:22" ht="40" customHeight="1">
      <c r="A49" s="16">
        <f t="shared" ca="1" si="5"/>
        <v>43</v>
      </c>
      <c r="B49" s="64"/>
      <c r="C49" s="58" t="str">
        <f ca="1">IF(AND(B49="",OFFSET(B49,-1,0,1,1)&lt;&gt;""),OFFSET(C49,-1,0,1,1),IF(AND(B49="",OFFSET(B49,-1,0,1,1)="",OR(OFFSET(N49,-1,0,1)&lt;&gt;"",OFFSET(P49,-1,0,1,1)&lt;&gt;"")),OFFSET(C49,-2,0,1,1),IFERROR(VLOOKUP(【施】入力シート➁!B49,テーブル1[[#All],[医薬品名]:[単位2]],COLUMN(【施】入力シート➁!P45)-3,0),"")))</f>
        <v/>
      </c>
      <c r="D49" s="65"/>
      <c r="E49" s="60" t="str">
        <f ca="1">IF(AND(B49="",OFFSET(B49,-1,0,1,1)&lt;&gt;""),OFFSET(E49,-1,0,1,1),IF(AND(B49="",OFFSET(B49,-1,0,1,1)="",OR(OR(OFFSET(F49,-1,0,1)&lt;0,OFFSET(H49,-1,0,1)&lt;0),OFFSET(P49,-1,0,1,1)&lt;&gt;"")),OFFSET(E49,-2,0,1,1),IFERROR(VLOOKUP(【施】入力シート➁!B49,テーブル1[[#All],[医薬品名]:[単位2]],COLUMN(テーブル1[[#Headers],[単位2]])-3,0),"")))</f>
        <v/>
      </c>
      <c r="F49" s="66"/>
      <c r="G49" s="62" t="str">
        <f t="shared" ca="1" si="0"/>
        <v/>
      </c>
      <c r="H49" s="69"/>
      <c r="I49" s="62" t="str">
        <f t="shared" ca="1" si="1"/>
        <v/>
      </c>
      <c r="J49" s="77"/>
      <c r="K49" s="62" t="str">
        <f t="shared" ca="1" si="2"/>
        <v/>
      </c>
      <c r="L49" s="78"/>
      <c r="M49" s="62" t="str">
        <f t="shared" ca="1" si="3"/>
        <v/>
      </c>
      <c r="N49" s="79"/>
      <c r="O49" s="81"/>
      <c r="P49" s="81"/>
      <c r="Q49" s="89"/>
      <c r="R49" s="90"/>
      <c r="S49" s="88" t="str">
        <f t="shared" ca="1" si="6"/>
        <v/>
      </c>
      <c r="V49" s="16">
        <f t="shared" si="4"/>
        <v>1</v>
      </c>
    </row>
    <row r="50" spans="1:22" ht="40" customHeight="1">
      <c r="A50" s="16">
        <f t="shared" ca="1" si="5"/>
        <v>44</v>
      </c>
      <c r="B50" s="64"/>
      <c r="C50" s="58" t="str">
        <f ca="1">IF(AND(B50="",OFFSET(B50,-1,0,1,1)&lt;&gt;""),OFFSET(C50,-1,0,1,1),IF(AND(B50="",OFFSET(B50,-1,0,1,1)="",OR(OFFSET(N50,-1,0,1)&lt;&gt;"",OFFSET(P50,-1,0,1,1)&lt;&gt;"")),OFFSET(C50,-2,0,1,1),IFERROR(VLOOKUP(【施】入力シート➁!B50,テーブル1[[#All],[医薬品名]:[単位2]],COLUMN(【施】入力シート➁!P46)-3,0),"")))</f>
        <v/>
      </c>
      <c r="D50" s="65"/>
      <c r="E50" s="60" t="str">
        <f ca="1">IF(AND(B50="",OFFSET(B50,-1,0,1,1)&lt;&gt;""),OFFSET(E50,-1,0,1,1),IF(AND(B50="",OFFSET(B50,-1,0,1,1)="",OR(OR(OFFSET(F50,-1,0,1)&lt;0,OFFSET(H50,-1,0,1)&lt;0),OFFSET(P50,-1,0,1,1)&lt;&gt;"")),OFFSET(E50,-2,0,1,1),IFERROR(VLOOKUP(【施】入力シート➁!B50,テーブル1[[#All],[医薬品名]:[単位2]],COLUMN(テーブル1[[#Headers],[単位2]])-3,0),"")))</f>
        <v/>
      </c>
      <c r="F50" s="66"/>
      <c r="G50" s="62" t="str">
        <f t="shared" ca="1" si="0"/>
        <v/>
      </c>
      <c r="H50" s="69"/>
      <c r="I50" s="62" t="str">
        <f t="shared" ca="1" si="1"/>
        <v/>
      </c>
      <c r="J50" s="77"/>
      <c r="K50" s="62" t="str">
        <f t="shared" ca="1" si="2"/>
        <v/>
      </c>
      <c r="L50" s="78"/>
      <c r="M50" s="62" t="str">
        <f t="shared" ca="1" si="3"/>
        <v/>
      </c>
      <c r="N50" s="79"/>
      <c r="O50" s="81"/>
      <c r="P50" s="81"/>
      <c r="Q50" s="89"/>
      <c r="R50" s="90"/>
      <c r="S50" s="88" t="str">
        <f t="shared" ca="1" si="6"/>
        <v/>
      </c>
      <c r="V50" s="16">
        <f t="shared" si="4"/>
        <v>1</v>
      </c>
    </row>
    <row r="51" spans="1:22" ht="40" customHeight="1">
      <c r="A51" s="16">
        <f t="shared" ca="1" si="5"/>
        <v>45</v>
      </c>
      <c r="B51" s="64"/>
      <c r="C51" s="58" t="str">
        <f ca="1">IF(AND(B51="",OFFSET(B51,-1,0,1,1)&lt;&gt;""),OFFSET(C51,-1,0,1,1),IF(AND(B51="",OFFSET(B51,-1,0,1,1)="",OR(OFFSET(N51,-1,0,1)&lt;&gt;"",OFFSET(P51,-1,0,1,1)&lt;&gt;"")),OFFSET(C51,-2,0,1,1),IFERROR(VLOOKUP(【施】入力シート➁!B51,テーブル1[[#All],[医薬品名]:[単位2]],COLUMN(【施】入力シート➁!P47)-3,0),"")))</f>
        <v/>
      </c>
      <c r="D51" s="65"/>
      <c r="E51" s="60" t="str">
        <f ca="1">IF(AND(B51="",OFFSET(B51,-1,0,1,1)&lt;&gt;""),OFFSET(E51,-1,0,1,1),IF(AND(B51="",OFFSET(B51,-1,0,1,1)="",OR(OR(OFFSET(F51,-1,0,1)&lt;0,OFFSET(H51,-1,0,1)&lt;0),OFFSET(P51,-1,0,1,1)&lt;&gt;"")),OFFSET(E51,-2,0,1,1),IFERROR(VLOOKUP(【施】入力シート➁!B51,テーブル1[[#All],[医薬品名]:[単位2]],COLUMN(テーブル1[[#Headers],[単位2]])-3,0),"")))</f>
        <v/>
      </c>
      <c r="F51" s="66"/>
      <c r="G51" s="62" t="str">
        <f t="shared" ca="1" si="0"/>
        <v/>
      </c>
      <c r="H51" s="69"/>
      <c r="I51" s="62" t="str">
        <f t="shared" ca="1" si="1"/>
        <v/>
      </c>
      <c r="J51" s="77"/>
      <c r="K51" s="62" t="str">
        <f t="shared" ca="1" si="2"/>
        <v/>
      </c>
      <c r="L51" s="78"/>
      <c r="M51" s="62" t="str">
        <f t="shared" ca="1" si="3"/>
        <v/>
      </c>
      <c r="N51" s="79"/>
      <c r="O51" s="81"/>
      <c r="P51" s="81"/>
      <c r="Q51" s="89"/>
      <c r="R51" s="90"/>
      <c r="S51" s="88" t="str">
        <f t="shared" ca="1" si="6"/>
        <v/>
      </c>
      <c r="V51" s="16">
        <f t="shared" si="4"/>
        <v>1</v>
      </c>
    </row>
    <row r="52" spans="1:22" ht="40" customHeight="1">
      <c r="A52" s="16">
        <f t="shared" ca="1" si="5"/>
        <v>46</v>
      </c>
      <c r="B52" s="64"/>
      <c r="C52" s="58" t="str">
        <f ca="1">IF(AND(B52="",OFFSET(B52,-1,0,1,1)&lt;&gt;""),OFFSET(C52,-1,0,1,1),IF(AND(B52="",OFFSET(B52,-1,0,1,1)="",OR(OFFSET(N52,-1,0,1)&lt;&gt;"",OFFSET(P52,-1,0,1,1)&lt;&gt;"")),OFFSET(C52,-2,0,1,1),IFERROR(VLOOKUP(【施】入力シート➁!B52,テーブル1[[#All],[医薬品名]:[単位2]],COLUMN(【施】入力シート➁!P48)-3,0),"")))</f>
        <v/>
      </c>
      <c r="D52" s="65"/>
      <c r="E52" s="60" t="str">
        <f ca="1">IF(AND(B52="",OFFSET(B52,-1,0,1,1)&lt;&gt;""),OFFSET(E52,-1,0,1,1),IF(AND(B52="",OFFSET(B52,-1,0,1,1)="",OR(OR(OFFSET(F52,-1,0,1)&lt;0,OFFSET(H52,-1,0,1)&lt;0),OFFSET(P52,-1,0,1,1)&lt;&gt;"")),OFFSET(E52,-2,0,1,1),IFERROR(VLOOKUP(【施】入力シート➁!B52,テーブル1[[#All],[医薬品名]:[単位2]],COLUMN(テーブル1[[#Headers],[単位2]])-3,0),"")))</f>
        <v/>
      </c>
      <c r="F52" s="66"/>
      <c r="G52" s="62" t="str">
        <f t="shared" ca="1" si="0"/>
        <v/>
      </c>
      <c r="H52" s="69"/>
      <c r="I52" s="62" t="str">
        <f t="shared" ca="1" si="1"/>
        <v/>
      </c>
      <c r="J52" s="77"/>
      <c r="K52" s="62" t="str">
        <f t="shared" ca="1" si="2"/>
        <v/>
      </c>
      <c r="L52" s="78"/>
      <c r="M52" s="62" t="str">
        <f t="shared" ca="1" si="3"/>
        <v/>
      </c>
      <c r="N52" s="79"/>
      <c r="O52" s="81"/>
      <c r="P52" s="81"/>
      <c r="Q52" s="89"/>
      <c r="R52" s="90"/>
      <c r="S52" s="88" t="str">
        <f t="shared" ca="1" si="6"/>
        <v/>
      </c>
      <c r="V52" s="16">
        <f t="shared" si="4"/>
        <v>1</v>
      </c>
    </row>
    <row r="53" spans="1:22" ht="40" customHeight="1">
      <c r="A53" s="16">
        <f t="shared" ca="1" si="5"/>
        <v>47</v>
      </c>
      <c r="B53" s="64"/>
      <c r="C53" s="58" t="str">
        <f ca="1">IF(AND(B53="",OFFSET(B53,-1,0,1,1)&lt;&gt;""),OFFSET(C53,-1,0,1,1),IF(AND(B53="",OFFSET(B53,-1,0,1,1)="",OR(OFFSET(N53,-1,0,1)&lt;&gt;"",OFFSET(P53,-1,0,1,1)&lt;&gt;"")),OFFSET(C53,-2,0,1,1),IFERROR(VLOOKUP(【施】入力シート➁!B53,テーブル1[[#All],[医薬品名]:[単位2]],COLUMN(【施】入力シート➁!P49)-3,0),"")))</f>
        <v/>
      </c>
      <c r="D53" s="65"/>
      <c r="E53" s="60" t="str">
        <f ca="1">IF(AND(B53="",OFFSET(B53,-1,0,1,1)&lt;&gt;""),OFFSET(E53,-1,0,1,1),IF(AND(B53="",OFFSET(B53,-1,0,1,1)="",OR(OR(OFFSET(F53,-1,0,1)&lt;0,OFFSET(H53,-1,0,1)&lt;0),OFFSET(P53,-1,0,1,1)&lt;&gt;"")),OFFSET(E53,-2,0,1,1),IFERROR(VLOOKUP(【施】入力シート➁!B53,テーブル1[[#All],[医薬品名]:[単位2]],COLUMN(テーブル1[[#Headers],[単位2]])-3,0),"")))</f>
        <v/>
      </c>
      <c r="F53" s="66"/>
      <c r="G53" s="62" t="str">
        <f t="shared" ca="1" si="0"/>
        <v/>
      </c>
      <c r="H53" s="69"/>
      <c r="I53" s="62" t="str">
        <f t="shared" ca="1" si="1"/>
        <v/>
      </c>
      <c r="J53" s="77"/>
      <c r="K53" s="62" t="str">
        <f t="shared" ca="1" si="2"/>
        <v/>
      </c>
      <c r="L53" s="78"/>
      <c r="M53" s="62" t="str">
        <f t="shared" ca="1" si="3"/>
        <v/>
      </c>
      <c r="N53" s="79"/>
      <c r="O53" s="81"/>
      <c r="P53" s="81"/>
      <c r="Q53" s="89"/>
      <c r="R53" s="90"/>
      <c r="S53" s="88" t="str">
        <f t="shared" ca="1" si="6"/>
        <v/>
      </c>
      <c r="V53" s="16">
        <f t="shared" si="4"/>
        <v>1</v>
      </c>
    </row>
    <row r="54" spans="1:22" ht="40" customHeight="1">
      <c r="A54" s="16">
        <f t="shared" ca="1" si="5"/>
        <v>48</v>
      </c>
      <c r="B54" s="64"/>
      <c r="C54" s="58" t="str">
        <f ca="1">IF(AND(B54="",OFFSET(B54,-1,0,1,1)&lt;&gt;""),OFFSET(C54,-1,0,1,1),IF(AND(B54="",OFFSET(B54,-1,0,1,1)="",OR(OFFSET(N54,-1,0,1)&lt;&gt;"",OFFSET(P54,-1,0,1,1)&lt;&gt;"")),OFFSET(C54,-2,0,1,1),IFERROR(VLOOKUP(【施】入力シート➁!B54,テーブル1[[#All],[医薬品名]:[単位2]],COLUMN(【施】入力シート➁!P50)-3,0),"")))</f>
        <v/>
      </c>
      <c r="D54" s="65"/>
      <c r="E54" s="60" t="str">
        <f ca="1">IF(AND(B54="",OFFSET(B54,-1,0,1,1)&lt;&gt;""),OFFSET(E54,-1,0,1,1),IF(AND(B54="",OFFSET(B54,-1,0,1,1)="",OR(OR(OFFSET(F54,-1,0,1)&lt;0,OFFSET(H54,-1,0,1)&lt;0),OFFSET(P54,-1,0,1,1)&lt;&gt;"")),OFFSET(E54,-2,0,1,1),IFERROR(VLOOKUP(【施】入力シート➁!B54,テーブル1[[#All],[医薬品名]:[単位2]],COLUMN(テーブル1[[#Headers],[単位2]])-3,0),"")))</f>
        <v/>
      </c>
      <c r="F54" s="66"/>
      <c r="G54" s="62" t="str">
        <f t="shared" ca="1" si="0"/>
        <v/>
      </c>
      <c r="H54" s="69"/>
      <c r="I54" s="62" t="str">
        <f t="shared" ca="1" si="1"/>
        <v/>
      </c>
      <c r="J54" s="77"/>
      <c r="K54" s="62" t="str">
        <f t="shared" ca="1" si="2"/>
        <v/>
      </c>
      <c r="L54" s="78"/>
      <c r="M54" s="62" t="str">
        <f t="shared" ca="1" si="3"/>
        <v/>
      </c>
      <c r="N54" s="79"/>
      <c r="O54" s="81"/>
      <c r="P54" s="81"/>
      <c r="Q54" s="89"/>
      <c r="R54" s="90"/>
      <c r="S54" s="88" t="str">
        <f t="shared" ca="1" si="6"/>
        <v/>
      </c>
      <c r="V54" s="16">
        <f t="shared" si="4"/>
        <v>1</v>
      </c>
    </row>
    <row r="55" spans="1:22" ht="40" customHeight="1">
      <c r="A55" s="16">
        <f t="shared" ca="1" si="5"/>
        <v>49</v>
      </c>
      <c r="B55" s="64"/>
      <c r="C55" s="58" t="str">
        <f ca="1">IF(AND(B55="",OFFSET(B55,-1,0,1,1)&lt;&gt;""),OFFSET(C55,-1,0,1,1),IF(AND(B55="",OFFSET(B55,-1,0,1,1)="",OR(OFFSET(N55,-1,0,1)&lt;&gt;"",OFFSET(P55,-1,0,1,1)&lt;&gt;"")),OFFSET(C55,-2,0,1,1),IFERROR(VLOOKUP(【施】入力シート➁!B55,テーブル1[[#All],[医薬品名]:[単位2]],COLUMN(【施】入力シート➁!P51)-3,0),"")))</f>
        <v/>
      </c>
      <c r="D55" s="65"/>
      <c r="E55" s="60" t="str">
        <f ca="1">IF(AND(B55="",OFFSET(B55,-1,0,1,1)&lt;&gt;""),OFFSET(E55,-1,0,1,1),IF(AND(B55="",OFFSET(B55,-1,0,1,1)="",OR(OR(OFFSET(F55,-1,0,1)&lt;0,OFFSET(H55,-1,0,1)&lt;0),OFFSET(P55,-1,0,1,1)&lt;&gt;"")),OFFSET(E55,-2,0,1,1),IFERROR(VLOOKUP(【施】入力シート➁!B55,テーブル1[[#All],[医薬品名]:[単位2]],COLUMN(テーブル1[[#Headers],[単位2]])-3,0),"")))</f>
        <v/>
      </c>
      <c r="F55" s="66"/>
      <c r="G55" s="62" t="str">
        <f t="shared" ca="1" si="0"/>
        <v/>
      </c>
      <c r="H55" s="69"/>
      <c r="I55" s="62" t="str">
        <f t="shared" ca="1" si="1"/>
        <v/>
      </c>
      <c r="J55" s="77"/>
      <c r="K55" s="62" t="str">
        <f t="shared" ca="1" si="2"/>
        <v/>
      </c>
      <c r="L55" s="78"/>
      <c r="M55" s="62" t="str">
        <f t="shared" ca="1" si="3"/>
        <v/>
      </c>
      <c r="N55" s="79"/>
      <c r="O55" s="81"/>
      <c r="P55" s="81"/>
      <c r="Q55" s="89"/>
      <c r="R55" s="90"/>
      <c r="S55" s="88" t="str">
        <f t="shared" ca="1" si="6"/>
        <v/>
      </c>
      <c r="V55" s="16">
        <f t="shared" si="4"/>
        <v>1</v>
      </c>
    </row>
    <row r="56" spans="1:22" ht="40" customHeight="1">
      <c r="A56" s="16">
        <f t="shared" ca="1" si="5"/>
        <v>50</v>
      </c>
      <c r="B56" s="64"/>
      <c r="C56" s="58" t="str">
        <f ca="1">IF(AND(B56="",OFFSET(B56,-1,0,1,1)&lt;&gt;""),OFFSET(C56,-1,0,1,1),IF(AND(B56="",OFFSET(B56,-1,0,1,1)="",OR(OFFSET(N56,-1,0,1)&lt;&gt;"",OFFSET(P56,-1,0,1,1)&lt;&gt;"")),OFFSET(C56,-2,0,1,1),IFERROR(VLOOKUP(【施】入力シート➁!B56,テーブル1[[#All],[医薬品名]:[単位2]],COLUMN(【施】入力シート➁!P52)-3,0),"")))</f>
        <v/>
      </c>
      <c r="D56" s="65"/>
      <c r="E56" s="60" t="str">
        <f ca="1">IF(AND(B56="",OFFSET(B56,-1,0,1,1)&lt;&gt;""),OFFSET(E56,-1,0,1,1),IF(AND(B56="",OFFSET(B56,-1,0,1,1)="",OR(OR(OFFSET(F56,-1,0,1)&lt;0,OFFSET(H56,-1,0,1)&lt;0),OFFSET(P56,-1,0,1,1)&lt;&gt;"")),OFFSET(E56,-2,0,1,1),IFERROR(VLOOKUP(【施】入力シート➁!B56,テーブル1[[#All],[医薬品名]:[単位2]],COLUMN(テーブル1[[#Headers],[単位2]])-3,0),"")))</f>
        <v/>
      </c>
      <c r="F56" s="66"/>
      <c r="G56" s="62" t="str">
        <f t="shared" ca="1" si="0"/>
        <v/>
      </c>
      <c r="H56" s="69"/>
      <c r="I56" s="62" t="str">
        <f t="shared" ca="1" si="1"/>
        <v/>
      </c>
      <c r="J56" s="77"/>
      <c r="K56" s="62" t="str">
        <f t="shared" ca="1" si="2"/>
        <v/>
      </c>
      <c r="L56" s="78"/>
      <c r="M56" s="62" t="str">
        <f t="shared" ca="1" si="3"/>
        <v/>
      </c>
      <c r="N56" s="79"/>
      <c r="O56" s="81"/>
      <c r="P56" s="81"/>
      <c r="Q56" s="89"/>
      <c r="R56" s="90"/>
      <c r="S56" s="88" t="str">
        <f t="shared" ca="1" si="6"/>
        <v/>
      </c>
      <c r="V56" s="16">
        <f t="shared" si="4"/>
        <v>1</v>
      </c>
    </row>
    <row r="57" spans="1:22" ht="40" customHeight="1">
      <c r="A57" s="16">
        <f t="shared" ca="1" si="5"/>
        <v>51</v>
      </c>
      <c r="B57" s="64"/>
      <c r="C57" s="58" t="str">
        <f ca="1">IF(AND(B57="",OFFSET(B57,-1,0,1,1)&lt;&gt;""),OFFSET(C57,-1,0,1,1),IF(AND(B57="",OFFSET(B57,-1,0,1,1)="",OR(OFFSET(N57,-1,0,1)&lt;&gt;"",OFFSET(P57,-1,0,1,1)&lt;&gt;"")),OFFSET(C57,-2,0,1,1),IFERROR(VLOOKUP(【施】入力シート➁!B57,テーブル1[[#All],[医薬品名]:[単位2]],COLUMN(【施】入力シート➁!P53)-3,0),"")))</f>
        <v/>
      </c>
      <c r="D57" s="65"/>
      <c r="E57" s="60" t="str">
        <f ca="1">IF(AND(B57="",OFFSET(B57,-1,0,1,1)&lt;&gt;""),OFFSET(E57,-1,0,1,1),IF(AND(B57="",OFFSET(B57,-1,0,1,1)="",OR(OR(OFFSET(F57,-1,0,1)&lt;0,OFFSET(H57,-1,0,1)&lt;0),OFFSET(P57,-1,0,1,1)&lt;&gt;"")),OFFSET(E57,-2,0,1,1),IFERROR(VLOOKUP(【施】入力シート➁!B57,テーブル1[[#All],[医薬品名]:[単位2]],COLUMN(テーブル1[[#Headers],[単位2]])-3,0),"")))</f>
        <v/>
      </c>
      <c r="F57" s="66"/>
      <c r="G57" s="62" t="str">
        <f t="shared" ca="1" si="0"/>
        <v/>
      </c>
      <c r="H57" s="69"/>
      <c r="I57" s="62" t="str">
        <f t="shared" ca="1" si="1"/>
        <v/>
      </c>
      <c r="J57" s="77"/>
      <c r="K57" s="62" t="str">
        <f t="shared" ca="1" si="2"/>
        <v/>
      </c>
      <c r="L57" s="78"/>
      <c r="M57" s="62" t="str">
        <f t="shared" ca="1" si="3"/>
        <v/>
      </c>
      <c r="N57" s="79"/>
      <c r="O57" s="81"/>
      <c r="P57" s="81"/>
      <c r="Q57" s="89"/>
      <c r="R57" s="90"/>
      <c r="S57" s="88" t="str">
        <f t="shared" ca="1" si="6"/>
        <v/>
      </c>
      <c r="V57" s="16">
        <f t="shared" si="4"/>
        <v>1</v>
      </c>
    </row>
    <row r="58" spans="1:22" ht="40" customHeight="1">
      <c r="A58" s="16">
        <f t="shared" ca="1" si="5"/>
        <v>52</v>
      </c>
      <c r="B58" s="64"/>
      <c r="C58" s="58" t="str">
        <f ca="1">IF(AND(B58="",OFFSET(B58,-1,0,1,1)&lt;&gt;""),OFFSET(C58,-1,0,1,1),IF(AND(B58="",OFFSET(B58,-1,0,1,1)="",OR(OFFSET(N58,-1,0,1)&lt;&gt;"",OFFSET(P58,-1,0,1,1)&lt;&gt;"")),OFFSET(C58,-2,0,1,1),IFERROR(VLOOKUP(【施】入力シート➁!B58,テーブル1[[#All],[医薬品名]:[単位2]],COLUMN(【施】入力シート➁!P54)-3,0),"")))</f>
        <v/>
      </c>
      <c r="D58" s="65"/>
      <c r="E58" s="60" t="str">
        <f ca="1">IF(AND(B58="",OFFSET(B58,-1,0,1,1)&lt;&gt;""),OFFSET(E58,-1,0,1,1),IF(AND(B58="",OFFSET(B58,-1,0,1,1)="",OR(OR(OFFSET(F58,-1,0,1)&lt;0,OFFSET(H58,-1,0,1)&lt;0),OFFSET(P58,-1,0,1,1)&lt;&gt;"")),OFFSET(E58,-2,0,1,1),IFERROR(VLOOKUP(【施】入力シート➁!B58,テーブル1[[#All],[医薬品名]:[単位2]],COLUMN(テーブル1[[#Headers],[単位2]])-3,0),"")))</f>
        <v/>
      </c>
      <c r="F58" s="66"/>
      <c r="G58" s="62" t="str">
        <f t="shared" ca="1" si="0"/>
        <v/>
      </c>
      <c r="H58" s="69"/>
      <c r="I58" s="62" t="str">
        <f t="shared" ca="1" si="1"/>
        <v/>
      </c>
      <c r="J58" s="77"/>
      <c r="K58" s="62" t="str">
        <f t="shared" ca="1" si="2"/>
        <v/>
      </c>
      <c r="L58" s="78"/>
      <c r="M58" s="62" t="str">
        <f t="shared" ca="1" si="3"/>
        <v/>
      </c>
      <c r="N58" s="79"/>
      <c r="O58" s="81"/>
      <c r="P58" s="81"/>
      <c r="Q58" s="89"/>
      <c r="R58" s="90"/>
      <c r="S58" s="88" t="str">
        <f t="shared" ca="1" si="6"/>
        <v/>
      </c>
      <c r="V58" s="16">
        <f t="shared" si="4"/>
        <v>1</v>
      </c>
    </row>
    <row r="59" spans="1:22" ht="40" customHeight="1">
      <c r="A59" s="16">
        <f t="shared" ca="1" si="5"/>
        <v>53</v>
      </c>
      <c r="B59" s="64"/>
      <c r="C59" s="58" t="str">
        <f ca="1">IF(AND(B59="",OFFSET(B59,-1,0,1,1)&lt;&gt;""),OFFSET(C59,-1,0,1,1),IF(AND(B59="",OFFSET(B59,-1,0,1,1)="",OR(OFFSET(N59,-1,0,1)&lt;&gt;"",OFFSET(P59,-1,0,1,1)&lt;&gt;"")),OFFSET(C59,-2,0,1,1),IFERROR(VLOOKUP(【施】入力シート➁!B59,テーブル1[[#All],[医薬品名]:[単位2]],COLUMN(【施】入力シート➁!P55)-3,0),"")))</f>
        <v/>
      </c>
      <c r="D59" s="65"/>
      <c r="E59" s="60" t="str">
        <f ca="1">IF(AND(B59="",OFFSET(B59,-1,0,1,1)&lt;&gt;""),OFFSET(E59,-1,0,1,1),IF(AND(B59="",OFFSET(B59,-1,0,1,1)="",OR(OR(OFFSET(F59,-1,0,1)&lt;0,OFFSET(H59,-1,0,1)&lt;0),OFFSET(P59,-1,0,1,1)&lt;&gt;"")),OFFSET(E59,-2,0,1,1),IFERROR(VLOOKUP(【施】入力シート➁!B59,テーブル1[[#All],[医薬品名]:[単位2]],COLUMN(テーブル1[[#Headers],[単位2]])-3,0),"")))</f>
        <v/>
      </c>
      <c r="F59" s="66"/>
      <c r="G59" s="62" t="str">
        <f t="shared" ca="1" si="0"/>
        <v/>
      </c>
      <c r="H59" s="69"/>
      <c r="I59" s="62" t="str">
        <f t="shared" ca="1" si="1"/>
        <v/>
      </c>
      <c r="J59" s="77"/>
      <c r="K59" s="62" t="str">
        <f t="shared" ca="1" si="2"/>
        <v/>
      </c>
      <c r="L59" s="78"/>
      <c r="M59" s="62" t="str">
        <f t="shared" ca="1" si="3"/>
        <v/>
      </c>
      <c r="N59" s="79"/>
      <c r="O59" s="81"/>
      <c r="P59" s="81"/>
      <c r="Q59" s="89"/>
      <c r="R59" s="90"/>
      <c r="S59" s="88" t="str">
        <f t="shared" ca="1" si="6"/>
        <v/>
      </c>
      <c r="V59" s="16">
        <f t="shared" si="4"/>
        <v>1</v>
      </c>
    </row>
    <row r="60" spans="1:22" ht="40" customHeight="1">
      <c r="A60" s="16">
        <f t="shared" ca="1" si="5"/>
        <v>54</v>
      </c>
      <c r="B60" s="64"/>
      <c r="C60" s="58" t="str">
        <f ca="1">IF(AND(B60="",OFFSET(B60,-1,0,1,1)&lt;&gt;""),OFFSET(C60,-1,0,1,1),IF(AND(B60="",OFFSET(B60,-1,0,1,1)="",OR(OFFSET(N60,-1,0,1)&lt;&gt;"",OFFSET(P60,-1,0,1,1)&lt;&gt;"")),OFFSET(C60,-2,0,1,1),IFERROR(VLOOKUP(【施】入力シート➁!B60,テーブル1[[#All],[医薬品名]:[単位2]],COLUMN(【施】入力シート➁!P56)-3,0),"")))</f>
        <v/>
      </c>
      <c r="D60" s="65"/>
      <c r="E60" s="60" t="str">
        <f ca="1">IF(AND(B60="",OFFSET(B60,-1,0,1,1)&lt;&gt;""),OFFSET(E60,-1,0,1,1),IF(AND(B60="",OFFSET(B60,-1,0,1,1)="",OR(OR(OFFSET(F60,-1,0,1)&lt;0,OFFSET(H60,-1,0,1)&lt;0),OFFSET(P60,-1,0,1,1)&lt;&gt;"")),OFFSET(E60,-2,0,1,1),IFERROR(VLOOKUP(【施】入力シート➁!B60,テーブル1[[#All],[医薬品名]:[単位2]],COLUMN(テーブル1[[#Headers],[単位2]])-3,0),"")))</f>
        <v/>
      </c>
      <c r="F60" s="66"/>
      <c r="G60" s="62" t="str">
        <f t="shared" ca="1" si="0"/>
        <v/>
      </c>
      <c r="H60" s="69"/>
      <c r="I60" s="62" t="str">
        <f t="shared" ca="1" si="1"/>
        <v/>
      </c>
      <c r="J60" s="77"/>
      <c r="K60" s="62" t="str">
        <f t="shared" ca="1" si="2"/>
        <v/>
      </c>
      <c r="L60" s="78"/>
      <c r="M60" s="62" t="str">
        <f t="shared" ca="1" si="3"/>
        <v/>
      </c>
      <c r="N60" s="79"/>
      <c r="O60" s="81"/>
      <c r="P60" s="81"/>
      <c r="Q60" s="89"/>
      <c r="R60" s="90"/>
      <c r="S60" s="88" t="str">
        <f t="shared" ca="1" si="6"/>
        <v/>
      </c>
      <c r="V60" s="16">
        <f t="shared" si="4"/>
        <v>1</v>
      </c>
    </row>
    <row r="61" spans="1:22" ht="40" customHeight="1">
      <c r="A61" s="16">
        <f t="shared" ca="1" si="5"/>
        <v>55</v>
      </c>
      <c r="B61" s="64"/>
      <c r="C61" s="58" t="str">
        <f ca="1">IF(AND(B61="",OFFSET(B61,-1,0,1,1)&lt;&gt;""),OFFSET(C61,-1,0,1,1),IF(AND(B61="",OFFSET(B61,-1,0,1,1)="",OR(OFFSET(N61,-1,0,1)&lt;&gt;"",OFFSET(P61,-1,0,1,1)&lt;&gt;"")),OFFSET(C61,-2,0,1,1),IFERROR(VLOOKUP(【施】入力シート➁!B61,テーブル1[[#All],[医薬品名]:[単位2]],COLUMN(【施】入力シート➁!P57)-3,0),"")))</f>
        <v/>
      </c>
      <c r="D61" s="65"/>
      <c r="E61" s="60" t="str">
        <f ca="1">IF(AND(B61="",OFFSET(B61,-1,0,1,1)&lt;&gt;""),OFFSET(E61,-1,0,1,1),IF(AND(B61="",OFFSET(B61,-1,0,1,1)="",OR(OR(OFFSET(F61,-1,0,1)&lt;0,OFFSET(H61,-1,0,1)&lt;0),OFFSET(P61,-1,0,1,1)&lt;&gt;"")),OFFSET(E61,-2,0,1,1),IFERROR(VLOOKUP(【施】入力シート➁!B61,テーブル1[[#All],[医薬品名]:[単位2]],COLUMN(テーブル1[[#Headers],[単位2]])-3,0),"")))</f>
        <v/>
      </c>
      <c r="F61" s="66"/>
      <c r="G61" s="62" t="str">
        <f t="shared" ca="1" si="0"/>
        <v/>
      </c>
      <c r="H61" s="69"/>
      <c r="I61" s="62" t="str">
        <f t="shared" ca="1" si="1"/>
        <v/>
      </c>
      <c r="J61" s="77"/>
      <c r="K61" s="62" t="str">
        <f t="shared" ca="1" si="2"/>
        <v/>
      </c>
      <c r="L61" s="78"/>
      <c r="M61" s="62" t="str">
        <f t="shared" ca="1" si="3"/>
        <v/>
      </c>
      <c r="N61" s="79"/>
      <c r="O61" s="81"/>
      <c r="P61" s="81"/>
      <c r="Q61" s="89"/>
      <c r="R61" s="90"/>
      <c r="S61" s="88" t="str">
        <f t="shared" ca="1" si="6"/>
        <v/>
      </c>
      <c r="V61" s="16">
        <f t="shared" si="4"/>
        <v>1</v>
      </c>
    </row>
    <row r="62" spans="1:22" ht="40" customHeight="1">
      <c r="A62" s="16">
        <f t="shared" ca="1" si="5"/>
        <v>56</v>
      </c>
      <c r="B62" s="64"/>
      <c r="C62" s="58" t="str">
        <f ca="1">IF(AND(B62="",OFFSET(B62,-1,0,1,1)&lt;&gt;""),OFFSET(C62,-1,0,1,1),IF(AND(B62="",OFFSET(B62,-1,0,1,1)="",OR(OFFSET(N62,-1,0,1)&lt;&gt;"",OFFSET(P62,-1,0,1,1)&lt;&gt;"")),OFFSET(C62,-2,0,1,1),IFERROR(VLOOKUP(【施】入力シート➁!B62,テーブル1[[#All],[医薬品名]:[単位2]],COLUMN(【施】入力シート➁!P58)-3,0),"")))</f>
        <v/>
      </c>
      <c r="D62" s="65"/>
      <c r="E62" s="60" t="str">
        <f ca="1">IF(AND(B62="",OFFSET(B62,-1,0,1,1)&lt;&gt;""),OFFSET(E62,-1,0,1,1),IF(AND(B62="",OFFSET(B62,-1,0,1,1)="",OR(OR(OFFSET(F62,-1,0,1)&lt;0,OFFSET(H62,-1,0,1)&lt;0),OFFSET(P62,-1,0,1,1)&lt;&gt;"")),OFFSET(E62,-2,0,1,1),IFERROR(VLOOKUP(【施】入力シート➁!B62,テーブル1[[#All],[医薬品名]:[単位2]],COLUMN(テーブル1[[#Headers],[単位2]])-3,0),"")))</f>
        <v/>
      </c>
      <c r="F62" s="66"/>
      <c r="G62" s="62" t="str">
        <f t="shared" ca="1" si="0"/>
        <v/>
      </c>
      <c r="H62" s="69"/>
      <c r="I62" s="62" t="str">
        <f t="shared" ca="1" si="1"/>
        <v/>
      </c>
      <c r="J62" s="77"/>
      <c r="K62" s="62" t="str">
        <f t="shared" ca="1" si="2"/>
        <v/>
      </c>
      <c r="L62" s="78"/>
      <c r="M62" s="62" t="str">
        <f t="shared" ca="1" si="3"/>
        <v/>
      </c>
      <c r="N62" s="79"/>
      <c r="O62" s="81"/>
      <c r="P62" s="81"/>
      <c r="Q62" s="89"/>
      <c r="R62" s="90"/>
      <c r="S62" s="88" t="str">
        <f t="shared" ca="1" si="6"/>
        <v/>
      </c>
      <c r="V62" s="16">
        <f t="shared" si="4"/>
        <v>1</v>
      </c>
    </row>
    <row r="63" spans="1:22" ht="40" customHeight="1">
      <c r="A63" s="16">
        <f t="shared" ca="1" si="5"/>
        <v>57</v>
      </c>
      <c r="B63" s="64"/>
      <c r="C63" s="58" t="str">
        <f ca="1">IF(AND(B63="",OFFSET(B63,-1,0,1,1)&lt;&gt;""),OFFSET(C63,-1,0,1,1),IF(AND(B63="",OFFSET(B63,-1,0,1,1)="",OR(OFFSET(N63,-1,0,1)&lt;&gt;"",OFFSET(P63,-1,0,1,1)&lt;&gt;"")),OFFSET(C63,-2,0,1,1),IFERROR(VLOOKUP(【施】入力シート➁!B63,テーブル1[[#All],[医薬品名]:[単位2]],COLUMN(【施】入力シート➁!P59)-3,0),"")))</f>
        <v/>
      </c>
      <c r="D63" s="65"/>
      <c r="E63" s="60" t="str">
        <f ca="1">IF(AND(B63="",OFFSET(B63,-1,0,1,1)&lt;&gt;""),OFFSET(E63,-1,0,1,1),IF(AND(B63="",OFFSET(B63,-1,0,1,1)="",OR(OR(OFFSET(F63,-1,0,1)&lt;0,OFFSET(H63,-1,0,1)&lt;0),OFFSET(P63,-1,0,1,1)&lt;&gt;"")),OFFSET(E63,-2,0,1,1),IFERROR(VLOOKUP(【施】入力シート➁!B63,テーブル1[[#All],[医薬品名]:[単位2]],COLUMN(テーブル1[[#Headers],[単位2]])-3,0),"")))</f>
        <v/>
      </c>
      <c r="F63" s="66"/>
      <c r="G63" s="62" t="str">
        <f t="shared" ca="1" si="0"/>
        <v/>
      </c>
      <c r="H63" s="69"/>
      <c r="I63" s="62" t="str">
        <f t="shared" ca="1" si="1"/>
        <v/>
      </c>
      <c r="J63" s="77"/>
      <c r="K63" s="62" t="str">
        <f t="shared" ca="1" si="2"/>
        <v/>
      </c>
      <c r="L63" s="78"/>
      <c r="M63" s="62" t="str">
        <f t="shared" ca="1" si="3"/>
        <v/>
      </c>
      <c r="N63" s="79"/>
      <c r="O63" s="81"/>
      <c r="P63" s="81"/>
      <c r="Q63" s="89"/>
      <c r="R63" s="90"/>
      <c r="S63" s="88" t="str">
        <f t="shared" ca="1" si="6"/>
        <v/>
      </c>
      <c r="V63" s="16">
        <f t="shared" si="4"/>
        <v>1</v>
      </c>
    </row>
    <row r="64" spans="1:22" ht="40" customHeight="1">
      <c r="A64" s="16">
        <f t="shared" ca="1" si="5"/>
        <v>58</v>
      </c>
      <c r="B64" s="64"/>
      <c r="C64" s="58" t="str">
        <f ca="1">IF(AND(B64="",OFFSET(B64,-1,0,1,1)&lt;&gt;""),OFFSET(C64,-1,0,1,1),IF(AND(B64="",OFFSET(B64,-1,0,1,1)="",OR(OFFSET(N64,-1,0,1)&lt;&gt;"",OFFSET(P64,-1,0,1,1)&lt;&gt;"")),OFFSET(C64,-2,0,1,1),IFERROR(VLOOKUP(【施】入力シート➁!B64,テーブル1[[#All],[医薬品名]:[単位2]],COLUMN(【施】入力シート➁!P60)-3,0),"")))</f>
        <v/>
      </c>
      <c r="D64" s="65"/>
      <c r="E64" s="60" t="str">
        <f ca="1">IF(AND(B64="",OFFSET(B64,-1,0,1,1)&lt;&gt;""),OFFSET(E64,-1,0,1,1),IF(AND(B64="",OFFSET(B64,-1,0,1,1)="",OR(OR(OFFSET(F64,-1,0,1)&lt;0,OFFSET(H64,-1,0,1)&lt;0),OFFSET(P64,-1,0,1,1)&lt;&gt;"")),OFFSET(E64,-2,0,1,1),IFERROR(VLOOKUP(【施】入力シート➁!B64,テーブル1[[#All],[医薬品名]:[単位2]],COLUMN(テーブル1[[#Headers],[単位2]])-3,0),"")))</f>
        <v/>
      </c>
      <c r="F64" s="66"/>
      <c r="G64" s="62" t="str">
        <f t="shared" ca="1" si="0"/>
        <v/>
      </c>
      <c r="H64" s="69"/>
      <c r="I64" s="62" t="str">
        <f t="shared" ca="1" si="1"/>
        <v/>
      </c>
      <c r="J64" s="77"/>
      <c r="K64" s="62" t="str">
        <f t="shared" ca="1" si="2"/>
        <v/>
      </c>
      <c r="L64" s="78"/>
      <c r="M64" s="62" t="str">
        <f t="shared" ca="1" si="3"/>
        <v/>
      </c>
      <c r="N64" s="79"/>
      <c r="O64" s="81"/>
      <c r="P64" s="81"/>
      <c r="Q64" s="89"/>
      <c r="R64" s="90"/>
      <c r="S64" s="88" t="str">
        <f t="shared" ca="1" si="6"/>
        <v/>
      </c>
      <c r="V64" s="16">
        <f t="shared" si="4"/>
        <v>1</v>
      </c>
    </row>
    <row r="65" spans="1:22" ht="40" customHeight="1">
      <c r="A65" s="16">
        <f t="shared" ca="1" si="5"/>
        <v>59</v>
      </c>
      <c r="B65" s="64"/>
      <c r="C65" s="58" t="str">
        <f ca="1">IF(AND(B65="",OFFSET(B65,-1,0,1,1)&lt;&gt;""),OFFSET(C65,-1,0,1,1),IF(AND(B65="",OFFSET(B65,-1,0,1,1)="",OR(OFFSET(N65,-1,0,1)&lt;&gt;"",OFFSET(P65,-1,0,1,1)&lt;&gt;"")),OFFSET(C65,-2,0,1,1),IFERROR(VLOOKUP(【施】入力シート➁!B65,テーブル1[[#All],[医薬品名]:[単位2]],COLUMN(【施】入力シート➁!P61)-3,0),"")))</f>
        <v/>
      </c>
      <c r="D65" s="65"/>
      <c r="E65" s="60" t="str">
        <f ca="1">IF(AND(B65="",OFFSET(B65,-1,0,1,1)&lt;&gt;""),OFFSET(E65,-1,0,1,1),IF(AND(B65="",OFFSET(B65,-1,0,1,1)="",OR(OR(OFFSET(F65,-1,0,1)&lt;0,OFFSET(H65,-1,0,1)&lt;0),OFFSET(P65,-1,0,1,1)&lt;&gt;"")),OFFSET(E65,-2,0,1,1),IFERROR(VLOOKUP(【施】入力シート➁!B65,テーブル1[[#All],[医薬品名]:[単位2]],COLUMN(テーブル1[[#Headers],[単位2]])-3,0),"")))</f>
        <v/>
      </c>
      <c r="F65" s="66"/>
      <c r="G65" s="62" t="str">
        <f t="shared" ca="1" si="0"/>
        <v/>
      </c>
      <c r="H65" s="69"/>
      <c r="I65" s="62" t="str">
        <f t="shared" ca="1" si="1"/>
        <v/>
      </c>
      <c r="J65" s="77"/>
      <c r="K65" s="62" t="str">
        <f t="shared" ca="1" si="2"/>
        <v/>
      </c>
      <c r="L65" s="78"/>
      <c r="M65" s="62" t="str">
        <f t="shared" ca="1" si="3"/>
        <v/>
      </c>
      <c r="N65" s="79"/>
      <c r="O65" s="81"/>
      <c r="P65" s="81"/>
      <c r="Q65" s="89"/>
      <c r="R65" s="90"/>
      <c r="S65" s="88" t="str">
        <f t="shared" ca="1" si="6"/>
        <v/>
      </c>
      <c r="V65" s="16">
        <f t="shared" si="4"/>
        <v>1</v>
      </c>
    </row>
    <row r="66" spans="1:22" ht="40" customHeight="1">
      <c r="A66" s="16">
        <f t="shared" ca="1" si="5"/>
        <v>60</v>
      </c>
      <c r="B66" s="64"/>
      <c r="C66" s="58" t="str">
        <f ca="1">IF(AND(B66="",OFFSET(B66,-1,0,1,1)&lt;&gt;""),OFFSET(C66,-1,0,1,1),IF(AND(B66="",OFFSET(B66,-1,0,1,1)="",OR(OFFSET(N66,-1,0,1)&lt;&gt;"",OFFSET(P66,-1,0,1,1)&lt;&gt;"")),OFFSET(C66,-2,0,1,1),IFERROR(VLOOKUP(【施】入力シート➁!B66,テーブル1[[#All],[医薬品名]:[単位2]],COLUMN(【施】入力シート➁!P62)-3,0),"")))</f>
        <v/>
      </c>
      <c r="D66" s="65"/>
      <c r="E66" s="60" t="str">
        <f ca="1">IF(AND(B66="",OFFSET(B66,-1,0,1,1)&lt;&gt;""),OFFSET(E66,-1,0,1,1),IF(AND(B66="",OFFSET(B66,-1,0,1,1)="",OR(OR(OFFSET(F66,-1,0,1)&lt;0,OFFSET(H66,-1,0,1)&lt;0),OFFSET(P66,-1,0,1,1)&lt;&gt;"")),OFFSET(E66,-2,0,1,1),IFERROR(VLOOKUP(【施】入力シート➁!B66,テーブル1[[#All],[医薬品名]:[単位2]],COLUMN(テーブル1[[#Headers],[単位2]])-3,0),"")))</f>
        <v/>
      </c>
      <c r="F66" s="66"/>
      <c r="G66" s="62" t="str">
        <f t="shared" ca="1" si="0"/>
        <v/>
      </c>
      <c r="H66" s="69"/>
      <c r="I66" s="62" t="str">
        <f t="shared" ca="1" si="1"/>
        <v/>
      </c>
      <c r="J66" s="77"/>
      <c r="K66" s="62" t="str">
        <f t="shared" ca="1" si="2"/>
        <v/>
      </c>
      <c r="L66" s="78"/>
      <c r="M66" s="62" t="str">
        <f t="shared" ca="1" si="3"/>
        <v/>
      </c>
      <c r="N66" s="79"/>
      <c r="O66" s="81"/>
      <c r="P66" s="81"/>
      <c r="Q66" s="89"/>
      <c r="R66" s="90"/>
      <c r="S66" s="88" t="str">
        <f t="shared" ca="1" si="6"/>
        <v/>
      </c>
      <c r="V66" s="16">
        <f t="shared" si="4"/>
        <v>1</v>
      </c>
    </row>
    <row r="67" spans="1:22" ht="40" customHeight="1">
      <c r="A67" s="16">
        <f t="shared" ca="1" si="5"/>
        <v>61</v>
      </c>
      <c r="B67" s="64"/>
      <c r="C67" s="58" t="str">
        <f ca="1">IF(AND(B67="",OFFSET(B67,-1,0,1,1)&lt;&gt;""),OFFSET(C67,-1,0,1,1),IF(AND(B67="",OFFSET(B67,-1,0,1,1)="",OR(OFFSET(N67,-1,0,1)&lt;&gt;"",OFFSET(P67,-1,0,1,1)&lt;&gt;"")),OFFSET(C67,-2,0,1,1),IFERROR(VLOOKUP(【施】入力シート➁!B67,テーブル1[[#All],[医薬品名]:[単位2]],COLUMN(【施】入力シート➁!P63)-3,0),"")))</f>
        <v/>
      </c>
      <c r="D67" s="65"/>
      <c r="E67" s="60" t="str">
        <f ca="1">IF(AND(B67="",OFFSET(B67,-1,0,1,1)&lt;&gt;""),OFFSET(E67,-1,0,1,1),IF(AND(B67="",OFFSET(B67,-1,0,1,1)="",OR(OR(OFFSET(F67,-1,0,1)&lt;0,OFFSET(H67,-1,0,1)&lt;0),OFFSET(P67,-1,0,1,1)&lt;&gt;"")),OFFSET(E67,-2,0,1,1),IFERROR(VLOOKUP(【施】入力シート➁!B67,テーブル1[[#All],[医薬品名]:[単位2]],COLUMN(テーブル1[[#Headers],[単位2]])-3,0),"")))</f>
        <v/>
      </c>
      <c r="F67" s="66"/>
      <c r="G67" s="62" t="str">
        <f t="shared" ca="1" si="0"/>
        <v/>
      </c>
      <c r="H67" s="69"/>
      <c r="I67" s="62" t="str">
        <f t="shared" ca="1" si="1"/>
        <v/>
      </c>
      <c r="J67" s="77"/>
      <c r="K67" s="62" t="str">
        <f t="shared" ca="1" si="2"/>
        <v/>
      </c>
      <c r="L67" s="78"/>
      <c r="M67" s="62" t="str">
        <f t="shared" ca="1" si="3"/>
        <v/>
      </c>
      <c r="N67" s="79"/>
      <c r="O67" s="81"/>
      <c r="P67" s="81"/>
      <c r="Q67" s="89"/>
      <c r="R67" s="90"/>
      <c r="S67" s="88" t="str">
        <f t="shared" ca="1" si="6"/>
        <v/>
      </c>
      <c r="V67" s="16">
        <f t="shared" si="4"/>
        <v>1</v>
      </c>
    </row>
    <row r="68" spans="1:22" ht="40" customHeight="1">
      <c r="A68" s="16">
        <f t="shared" ca="1" si="5"/>
        <v>62</v>
      </c>
      <c r="B68" s="64"/>
      <c r="C68" s="58" t="str">
        <f ca="1">IF(AND(B68="",OFFSET(B68,-1,0,1,1)&lt;&gt;""),OFFSET(C68,-1,0,1,1),IF(AND(B68="",OFFSET(B68,-1,0,1,1)="",OR(OFFSET(N68,-1,0,1)&lt;&gt;"",OFFSET(P68,-1,0,1,1)&lt;&gt;"")),OFFSET(C68,-2,0,1,1),IFERROR(VLOOKUP(【施】入力シート➁!B68,テーブル1[[#All],[医薬品名]:[単位2]],COLUMN(【施】入力シート➁!P64)-3,0),"")))</f>
        <v/>
      </c>
      <c r="D68" s="65"/>
      <c r="E68" s="60" t="str">
        <f ca="1">IF(AND(B68="",OFFSET(B68,-1,0,1,1)&lt;&gt;""),OFFSET(E68,-1,0,1,1),IF(AND(B68="",OFFSET(B68,-1,0,1,1)="",OR(OR(OFFSET(F68,-1,0,1)&lt;0,OFFSET(H68,-1,0,1)&lt;0),OFFSET(P68,-1,0,1,1)&lt;&gt;"")),OFFSET(E68,-2,0,1,1),IFERROR(VLOOKUP(【施】入力シート➁!B68,テーブル1[[#All],[医薬品名]:[単位2]],COLUMN(テーブル1[[#Headers],[単位2]])-3,0),"")))</f>
        <v/>
      </c>
      <c r="F68" s="66"/>
      <c r="G68" s="62" t="str">
        <f t="shared" ca="1" si="0"/>
        <v/>
      </c>
      <c r="H68" s="69"/>
      <c r="I68" s="62" t="str">
        <f t="shared" ca="1" si="1"/>
        <v/>
      </c>
      <c r="J68" s="77"/>
      <c r="K68" s="62" t="str">
        <f t="shared" ca="1" si="2"/>
        <v/>
      </c>
      <c r="L68" s="78"/>
      <c r="M68" s="62" t="str">
        <f t="shared" ca="1" si="3"/>
        <v/>
      </c>
      <c r="N68" s="79"/>
      <c r="O68" s="81"/>
      <c r="P68" s="81"/>
      <c r="Q68" s="89"/>
      <c r="R68" s="90"/>
      <c r="S68" s="88" t="str">
        <f t="shared" ca="1" si="6"/>
        <v/>
      </c>
      <c r="V68" s="16">
        <f t="shared" si="4"/>
        <v>1</v>
      </c>
    </row>
    <row r="69" spans="1:22" ht="40" customHeight="1">
      <c r="A69" s="16">
        <f t="shared" ca="1" si="5"/>
        <v>63</v>
      </c>
      <c r="B69" s="64"/>
      <c r="C69" s="58" t="str">
        <f ca="1">IF(AND(B69="",OFFSET(B69,-1,0,1,1)&lt;&gt;""),OFFSET(C69,-1,0,1,1),IF(AND(B69="",OFFSET(B69,-1,0,1,1)="",OR(OFFSET(N69,-1,0,1)&lt;&gt;"",OFFSET(P69,-1,0,1,1)&lt;&gt;"")),OFFSET(C69,-2,0,1,1),IFERROR(VLOOKUP(【施】入力シート➁!B69,テーブル1[[#All],[医薬品名]:[単位2]],COLUMN(【施】入力シート➁!P65)-3,0),"")))</f>
        <v/>
      </c>
      <c r="D69" s="65"/>
      <c r="E69" s="60" t="str">
        <f ca="1">IF(AND(B69="",OFFSET(B69,-1,0,1,1)&lt;&gt;""),OFFSET(E69,-1,0,1,1),IF(AND(B69="",OFFSET(B69,-1,0,1,1)="",OR(OR(OFFSET(F69,-1,0,1)&lt;0,OFFSET(H69,-1,0,1)&lt;0),OFFSET(P69,-1,0,1,1)&lt;&gt;"")),OFFSET(E69,-2,0,1,1),IFERROR(VLOOKUP(【施】入力シート➁!B69,テーブル1[[#All],[医薬品名]:[単位2]],COLUMN(テーブル1[[#Headers],[単位2]])-3,0),"")))</f>
        <v/>
      </c>
      <c r="F69" s="66"/>
      <c r="G69" s="62" t="str">
        <f t="shared" ca="1" si="0"/>
        <v/>
      </c>
      <c r="H69" s="69"/>
      <c r="I69" s="62" t="str">
        <f t="shared" ca="1" si="1"/>
        <v/>
      </c>
      <c r="J69" s="77"/>
      <c r="K69" s="62" t="str">
        <f t="shared" ca="1" si="2"/>
        <v/>
      </c>
      <c r="L69" s="78"/>
      <c r="M69" s="62" t="str">
        <f t="shared" ca="1" si="3"/>
        <v/>
      </c>
      <c r="N69" s="79"/>
      <c r="O69" s="81"/>
      <c r="P69" s="81"/>
      <c r="Q69" s="89"/>
      <c r="R69" s="90"/>
      <c r="S69" s="88" t="str">
        <f t="shared" ca="1" si="6"/>
        <v/>
      </c>
      <c r="V69" s="16">
        <f t="shared" si="4"/>
        <v>1</v>
      </c>
    </row>
    <row r="70" spans="1:22" ht="40" customHeight="1">
      <c r="A70" s="16">
        <f t="shared" ca="1" si="5"/>
        <v>64</v>
      </c>
      <c r="B70" s="64"/>
      <c r="C70" s="58" t="str">
        <f ca="1">IF(AND(B70="",OFFSET(B70,-1,0,1,1)&lt;&gt;""),OFFSET(C70,-1,0,1,1),IF(AND(B70="",OFFSET(B70,-1,0,1,1)="",OR(OFFSET(N70,-1,0,1)&lt;&gt;"",OFFSET(P70,-1,0,1,1)&lt;&gt;"")),OFFSET(C70,-2,0,1,1),IFERROR(VLOOKUP(【施】入力シート➁!B70,テーブル1[[#All],[医薬品名]:[単位2]],COLUMN(【施】入力シート➁!P66)-3,0),"")))</f>
        <v/>
      </c>
      <c r="D70" s="65"/>
      <c r="E70" s="60" t="str">
        <f ca="1">IF(AND(B70="",OFFSET(B70,-1,0,1,1)&lt;&gt;""),OFFSET(E70,-1,0,1,1),IF(AND(B70="",OFFSET(B70,-1,0,1,1)="",OR(OR(OFFSET(F70,-1,0,1)&lt;0,OFFSET(H70,-1,0,1)&lt;0),OFFSET(P70,-1,0,1,1)&lt;&gt;"")),OFFSET(E70,-2,0,1,1),IFERROR(VLOOKUP(【施】入力シート➁!B70,テーブル1[[#All],[医薬品名]:[単位2]],COLUMN(テーブル1[[#Headers],[単位2]])-3,0),"")))</f>
        <v/>
      </c>
      <c r="F70" s="66"/>
      <c r="G70" s="62" t="str">
        <f t="shared" ca="1" si="0"/>
        <v/>
      </c>
      <c r="H70" s="69"/>
      <c r="I70" s="62" t="str">
        <f t="shared" ca="1" si="1"/>
        <v/>
      </c>
      <c r="J70" s="77"/>
      <c r="K70" s="62" t="str">
        <f t="shared" ca="1" si="2"/>
        <v/>
      </c>
      <c r="L70" s="78"/>
      <c r="M70" s="62" t="str">
        <f t="shared" ca="1" si="3"/>
        <v/>
      </c>
      <c r="N70" s="79"/>
      <c r="O70" s="81"/>
      <c r="P70" s="81"/>
      <c r="Q70" s="89"/>
      <c r="R70" s="90"/>
      <c r="S70" s="88" t="str">
        <f t="shared" ca="1" si="6"/>
        <v/>
      </c>
      <c r="V70" s="16">
        <f t="shared" si="4"/>
        <v>1</v>
      </c>
    </row>
    <row r="71" spans="1:22" ht="40" customHeight="1">
      <c r="A71" s="16">
        <f t="shared" ca="1" si="5"/>
        <v>65</v>
      </c>
      <c r="B71" s="64"/>
      <c r="C71" s="58" t="str">
        <f ca="1">IF(AND(B71="",OFFSET(B71,-1,0,1,1)&lt;&gt;""),OFFSET(C71,-1,0,1,1),IF(AND(B71="",OFFSET(B71,-1,0,1,1)="",OR(OFFSET(N71,-1,0,1)&lt;&gt;"",OFFSET(P71,-1,0,1,1)&lt;&gt;"")),OFFSET(C71,-2,0,1,1),IFERROR(VLOOKUP(【施】入力シート➁!B71,テーブル1[[#All],[医薬品名]:[単位2]],COLUMN(【施】入力シート➁!P67)-3,0),"")))</f>
        <v/>
      </c>
      <c r="D71" s="65"/>
      <c r="E71" s="60" t="str">
        <f ca="1">IF(AND(B71="",OFFSET(B71,-1,0,1,1)&lt;&gt;""),OFFSET(E71,-1,0,1,1),IF(AND(B71="",OFFSET(B71,-1,0,1,1)="",OR(OR(OFFSET(F71,-1,0,1)&lt;0,OFFSET(H71,-1,0,1)&lt;0),OFFSET(P71,-1,0,1,1)&lt;&gt;"")),OFFSET(E71,-2,0,1,1),IFERROR(VLOOKUP(【施】入力シート➁!B71,テーブル1[[#All],[医薬品名]:[単位2]],COLUMN(テーブル1[[#Headers],[単位2]])-3,0),"")))</f>
        <v/>
      </c>
      <c r="F71" s="66"/>
      <c r="G71" s="62" t="str">
        <f t="shared" ref="G71:G134" ca="1" si="7">IF(AND(E71="V",C71&lt;&gt;""),"mL",E71)</f>
        <v/>
      </c>
      <c r="H71" s="69"/>
      <c r="I71" s="62" t="str">
        <f t="shared" ref="I71:I134" ca="1" si="8">G71</f>
        <v/>
      </c>
      <c r="J71" s="77"/>
      <c r="K71" s="62" t="str">
        <f t="shared" ref="K71:K134" ca="1" si="9">G71</f>
        <v/>
      </c>
      <c r="L71" s="78"/>
      <c r="M71" s="62" t="str">
        <f t="shared" ref="M71:M134" ca="1" si="10">G71</f>
        <v/>
      </c>
      <c r="N71" s="79"/>
      <c r="O71" s="81"/>
      <c r="P71" s="81"/>
      <c r="Q71" s="89"/>
      <c r="R71" s="90"/>
      <c r="S71" s="88" t="str">
        <f t="shared" ca="1" si="6"/>
        <v/>
      </c>
      <c r="V71" s="16">
        <f t="shared" ref="V71:V134" si="11">IF(ABS(F71+H71+J71+L71)=ABS(F71)+ABS(H71)+ABS(J71)+ABS(L71),1,2)</f>
        <v>1</v>
      </c>
    </row>
    <row r="72" spans="1:22" ht="40" customHeight="1">
      <c r="A72" s="16">
        <f t="shared" ref="A72:A135" ca="1" si="12">OFFSET(A72,-1,0,1,1)+1</f>
        <v>66</v>
      </c>
      <c r="B72" s="64"/>
      <c r="C72" s="58" t="str">
        <f ca="1">IF(AND(B72="",OFFSET(B72,-1,0,1,1)&lt;&gt;""),OFFSET(C72,-1,0,1,1),IF(AND(B72="",OFFSET(B72,-1,0,1,1)="",OR(OFFSET(N72,-1,0,1)&lt;&gt;"",OFFSET(P72,-1,0,1,1)&lt;&gt;"")),OFFSET(C72,-2,0,1,1),IFERROR(VLOOKUP(【施】入力シート➁!B72,テーブル1[[#All],[医薬品名]:[単位2]],COLUMN(【施】入力シート➁!P68)-3,0),"")))</f>
        <v/>
      </c>
      <c r="D72" s="65"/>
      <c r="E72" s="60" t="str">
        <f ca="1">IF(AND(B72="",OFFSET(B72,-1,0,1,1)&lt;&gt;""),OFFSET(E72,-1,0,1,1),IF(AND(B72="",OFFSET(B72,-1,0,1,1)="",OR(OR(OFFSET(F72,-1,0,1)&lt;0,OFFSET(H72,-1,0,1)&lt;0),OFFSET(P72,-1,0,1,1)&lt;&gt;"")),OFFSET(E72,-2,0,1,1),IFERROR(VLOOKUP(【施】入力シート➁!B72,テーブル1[[#All],[医薬品名]:[単位2]],COLUMN(テーブル1[[#Headers],[単位2]])-3,0),"")))</f>
        <v/>
      </c>
      <c r="F72" s="66"/>
      <c r="G72" s="62" t="str">
        <f t="shared" ca="1" si="7"/>
        <v/>
      </c>
      <c r="H72" s="69"/>
      <c r="I72" s="62" t="str">
        <f t="shared" ca="1" si="8"/>
        <v/>
      </c>
      <c r="J72" s="77"/>
      <c r="K72" s="62" t="str">
        <f t="shared" ca="1" si="9"/>
        <v/>
      </c>
      <c r="L72" s="78"/>
      <c r="M72" s="62" t="str">
        <f t="shared" ca="1" si="10"/>
        <v/>
      </c>
      <c r="N72" s="79"/>
      <c r="O72" s="81"/>
      <c r="P72" s="81"/>
      <c r="Q72" s="89"/>
      <c r="R72" s="90"/>
      <c r="S72" s="88" t="str">
        <f t="shared" ref="S72:S135" ca="1" si="13">IF(AND(D72="",F72="",H72="",J72="",L72="",B72="",N72="",O72="",P72="",Q72="",R72=""),"",IF(OR(AND(OR(N72&lt;&gt;"",O72&lt;&gt;"",P72&lt;&gt;"",Q72&lt;&gt;""),R72=""),AND(F72="",H72="",J72="",L72="")),"×",IF(OR(AND(B72&lt;&gt;"",OFFSET(B72,1,0,1,1)="",OR(OFFSET(D72,1,0,1,1)&lt;&gt;"",OFFSET(D72,2,0,1,1)&lt;&gt;"",COUNTIF(B72,"*自家製剤*")&gt;0),OR(D72&lt;&gt;"",COUNTIF(B72,"*自家製剤*")&gt;0),OR(OFFSET(N72,1,0,1,1)&lt;&gt;"",OFFSET(P72,1,0,1,1)&lt;&gt;"",OFFSET(N72,2,0,1,1)&lt;&gt;"",OFFSET(P72,2,0,1,1)&lt;&gt;""),OFFSET(B72,2,0,1,1)="",F72+H72-J72-O72+ABS(OFFSET(F72,1,0,1,1))+ABS(OFFSET(H72,1,0,1,1))-ABS(OFFSET(J72,1,0,1,1))+ABS(OFFSET(F72,2,0,1,1))+ABS(OFFSET(H72,2,0,1,1))-ABS(OFFSET(J72,2,0,1,1))=L72-Q72+ABS(OFFSET(L72,1,0,1,1))+ABS(OFFSET(L72,2,0,1,1)),IF(OR(OFFSET(F72,1,0,1,1)&lt;0,OFFSET(H72,1,0,1,1)&lt;0,OFFSET(J72,1,0,1,1)&lt;0,OFFSET(L72,1,0,1,1)&lt;0),IF(J72&gt;(ABS(OFFSET(F72,1,0,1,1))+ABS(OFFSET(H72,1,0,1,1)))-ABS(OFFSET(L72,1,0,1,1)),AND(J72-(F72+H72+OFFSET(H72,2,0,1,1)-L72-Q72)&lt;=ABS(OFFSET(N72,1,0,1,1)),ABS(OFFSET(N72,1,0,1,1))&lt;=(ABS(OFFSET(F72,1,0,1,1))+ABS(OFFSET(H72,1,0,1,1)))-ABS(OFFSET(L72,1,0,1,1))),AND(J72-(F72+H72+OFFSET(H72,2,0,1,1)-L72-Q72)&lt;=ABS(OFFSET(N72,1,0,1,1)),ABS(OFFSET(N72,1,0,1,1))&lt;=J72)),IF(OR(OFFSET(F72,2,0,1,1)&lt;0,OFFSET(H72,2,0,1,1)&lt;0,OFFSET(J72,2,0,1,1)&lt;0,OFFSET(L72,2,0,1,1)&lt;0),IF(J72&gt;(ABS(OFFSET(F72,2,0,1,1))+ABS(OFFSET(H72,2,0,1,1)))-ABS(OFFSET(L72,2,0,1,1)),AND(J72-(F72+H72+OFFSET(H72,1,0,1,1)-L72-Q72)&lt;=ABS(OFFSET(N72,2,0,1,1)),ABS(OFFSET(N72,2,0,1,1))&lt;=(ABS(OFFSET(F72,2,0,1,1))+ABS(OFFSET(H72,2,0,1,1)))-ABS(OFFSET(L72,2,0,1,1))),AND(J72-(F72+H72+OFFSET(H72,1,0,1,1)-L72-Q72)&lt;=ABS(OFFSET(N72,2,0,1,1)),ABS(OFFSET(N72,2,0,1,1))&lt;=J72)),TRUE))),AND(B72&lt;&gt;"",OFFSET(B72,1,0,1,1)="",OR(OFFSET(N72,1,0,1,1)&lt;&gt;"",OFFSET(P72,1,0,1,1)&lt;&gt;"",OR(OFFSET(F72,1,0,1,1)&lt;0,OFFSET(H72,1,0,1,1)&lt;0)),OR(OFFSET(B72,2,0,1,1)&lt;&gt;"",OFFSET(S72,2,0,1,1)=""),OR(D72&lt;&gt;"",COUNTIF(B72,"*自家製剤*")&gt;0),F72+H72-J72-O72+ABS(OFFSET(F72,1,0,1,1))+ABS(OFFSET(H72,1,0,1,1))-ABS(OFFSET(J72,1,0,1,1))=L72-Q72+ABS(OFFSET(L72,1,0,1,1)),IF(NOT(OR(OFFSET(F72,1,0,1,1)&lt;0,OFFSET(H72,1,0,1,1)&lt;0,OFFSET(J72,1,0,1,1)&lt;0,OFFSET(L72,1,0,1,1)&lt;0)),TRUE,IF(NOT(OR(OFFSET(F72,1,0,1,1)&lt;0,OFFSET(H72,1,0,1,1)&lt;0,OFFSET(J72,1,0,1,1)&lt;0,OFFSET(L72,1,0,1,1)&lt;0)),TRUE,IF(J72&gt;(ABS(OFFSET(F72,1,0,1,1))+ABS(OFFSET(H72,1,0,1,1)))-ABS(OFFSET(L72,1,0,1,1)),AND(J72-(F72+H72-L72-Q72)&lt;=ABS(OFFSET(N72,1,0,1,1)),ABS(OFFSET(N72,1,0,1,1))&lt;=(ABS(OFFSET(F72,1,0,1,1))+ABS(OFFSET(H72,1,0,1,1)))-ABS(OFFSET(L72,1,0,1,1))),AND(J72-(F72+H72-L72-Q72)&lt;=ABS(OFFSET(N72,1,0,1,1)),ABS(OFFSET(N72,1,0,1,1))&lt;=J72))))),AND(B72&lt;&gt;"",OR(D72&lt;&gt;"",COUNTIF(B72,"*自家製剤*")&gt;0),OR(OFFSET(B72,1,0,1,1)&lt;&gt;"",OFFSET(S72,1,0,1,1)=""),F72+H72-J72-O72=L72-Q72),AND(B72&lt;&gt;"",D72="",ABS(F72)+ABS(H72)-O72-ABS(J72)=ABS(L72),OR(F72&lt;0,H72&lt;0,J72&lt;0,L72&lt;0)),),"○",IF(AND(B72="",OR(F72&lt;&gt;"",H72&lt;&gt;"",J72&lt;&gt;"",L72&lt;&gt;""),R72&lt;&gt;""),"-","×"))))</f>
        <v/>
      </c>
      <c r="V72" s="16">
        <f t="shared" si="11"/>
        <v>1</v>
      </c>
    </row>
    <row r="73" spans="1:22" ht="40" customHeight="1">
      <c r="A73" s="16">
        <f t="shared" ca="1" si="12"/>
        <v>67</v>
      </c>
      <c r="B73" s="64"/>
      <c r="C73" s="58" t="str">
        <f ca="1">IF(AND(B73="",OFFSET(B73,-1,0,1,1)&lt;&gt;""),OFFSET(C73,-1,0,1,1),IF(AND(B73="",OFFSET(B73,-1,0,1,1)="",OR(OFFSET(N73,-1,0,1)&lt;&gt;"",OFFSET(P73,-1,0,1,1)&lt;&gt;"")),OFFSET(C73,-2,0,1,1),IFERROR(VLOOKUP(【施】入力シート➁!B73,テーブル1[[#All],[医薬品名]:[単位2]],COLUMN(【施】入力シート➁!P69)-3,0),"")))</f>
        <v/>
      </c>
      <c r="D73" s="65"/>
      <c r="E73" s="60" t="str">
        <f ca="1">IF(AND(B73="",OFFSET(B73,-1,0,1,1)&lt;&gt;""),OFFSET(E73,-1,0,1,1),IF(AND(B73="",OFFSET(B73,-1,0,1,1)="",OR(OR(OFFSET(F73,-1,0,1)&lt;0,OFFSET(H73,-1,0,1)&lt;0),OFFSET(P73,-1,0,1,1)&lt;&gt;"")),OFFSET(E73,-2,0,1,1),IFERROR(VLOOKUP(【施】入力シート➁!B73,テーブル1[[#All],[医薬品名]:[単位2]],COLUMN(テーブル1[[#Headers],[単位2]])-3,0),"")))</f>
        <v/>
      </c>
      <c r="F73" s="66"/>
      <c r="G73" s="62" t="str">
        <f t="shared" ca="1" si="7"/>
        <v/>
      </c>
      <c r="H73" s="69"/>
      <c r="I73" s="62" t="str">
        <f t="shared" ca="1" si="8"/>
        <v/>
      </c>
      <c r="J73" s="77"/>
      <c r="K73" s="62" t="str">
        <f t="shared" ca="1" si="9"/>
        <v/>
      </c>
      <c r="L73" s="78"/>
      <c r="M73" s="62" t="str">
        <f t="shared" ca="1" si="10"/>
        <v/>
      </c>
      <c r="N73" s="79"/>
      <c r="O73" s="81"/>
      <c r="P73" s="81"/>
      <c r="Q73" s="89"/>
      <c r="R73" s="90"/>
      <c r="S73" s="88" t="str">
        <f t="shared" ca="1" si="13"/>
        <v/>
      </c>
      <c r="V73" s="16">
        <f t="shared" si="11"/>
        <v>1</v>
      </c>
    </row>
    <row r="74" spans="1:22" ht="40" customHeight="1">
      <c r="A74" s="16">
        <f t="shared" ca="1" si="12"/>
        <v>68</v>
      </c>
      <c r="B74" s="64"/>
      <c r="C74" s="58" t="str">
        <f ca="1">IF(AND(B74="",OFFSET(B74,-1,0,1,1)&lt;&gt;""),OFFSET(C74,-1,0,1,1),IF(AND(B74="",OFFSET(B74,-1,0,1,1)="",OR(OFFSET(N74,-1,0,1)&lt;&gt;"",OFFSET(P74,-1,0,1,1)&lt;&gt;"")),OFFSET(C74,-2,0,1,1),IFERROR(VLOOKUP(【施】入力シート➁!B74,テーブル1[[#All],[医薬品名]:[単位2]],COLUMN(【施】入力シート➁!P70)-3,0),"")))</f>
        <v/>
      </c>
      <c r="D74" s="65"/>
      <c r="E74" s="60" t="str">
        <f ca="1">IF(AND(B74="",OFFSET(B74,-1,0,1,1)&lt;&gt;""),OFFSET(E74,-1,0,1,1),IF(AND(B74="",OFFSET(B74,-1,0,1,1)="",OR(OR(OFFSET(F74,-1,0,1)&lt;0,OFFSET(H74,-1,0,1)&lt;0),OFFSET(P74,-1,0,1,1)&lt;&gt;"")),OFFSET(E74,-2,0,1,1),IFERROR(VLOOKUP(【施】入力シート➁!B74,テーブル1[[#All],[医薬品名]:[単位2]],COLUMN(テーブル1[[#Headers],[単位2]])-3,0),"")))</f>
        <v/>
      </c>
      <c r="F74" s="66"/>
      <c r="G74" s="62" t="str">
        <f t="shared" ca="1" si="7"/>
        <v/>
      </c>
      <c r="H74" s="69"/>
      <c r="I74" s="62" t="str">
        <f t="shared" ca="1" si="8"/>
        <v/>
      </c>
      <c r="J74" s="77"/>
      <c r="K74" s="62" t="str">
        <f t="shared" ca="1" si="9"/>
        <v/>
      </c>
      <c r="L74" s="78"/>
      <c r="M74" s="62" t="str">
        <f t="shared" ca="1" si="10"/>
        <v/>
      </c>
      <c r="N74" s="79"/>
      <c r="O74" s="81"/>
      <c r="P74" s="81"/>
      <c r="Q74" s="89"/>
      <c r="R74" s="90"/>
      <c r="S74" s="88" t="str">
        <f t="shared" ca="1" si="13"/>
        <v/>
      </c>
      <c r="V74" s="16">
        <f t="shared" si="11"/>
        <v>1</v>
      </c>
    </row>
    <row r="75" spans="1:22" ht="40" customHeight="1">
      <c r="A75" s="16">
        <f t="shared" ca="1" si="12"/>
        <v>69</v>
      </c>
      <c r="B75" s="64"/>
      <c r="C75" s="58" t="str">
        <f ca="1">IF(AND(B75="",OFFSET(B75,-1,0,1,1)&lt;&gt;""),OFFSET(C75,-1,0,1,1),IF(AND(B75="",OFFSET(B75,-1,0,1,1)="",OR(OFFSET(N75,-1,0,1)&lt;&gt;"",OFFSET(P75,-1,0,1,1)&lt;&gt;"")),OFFSET(C75,-2,0,1,1),IFERROR(VLOOKUP(【施】入力シート➁!B75,テーブル1[[#All],[医薬品名]:[単位2]],COLUMN(【施】入力シート➁!P71)-3,0),"")))</f>
        <v/>
      </c>
      <c r="D75" s="65"/>
      <c r="E75" s="60" t="str">
        <f ca="1">IF(AND(B75="",OFFSET(B75,-1,0,1,1)&lt;&gt;""),OFFSET(E75,-1,0,1,1),IF(AND(B75="",OFFSET(B75,-1,0,1,1)="",OR(OR(OFFSET(F75,-1,0,1)&lt;0,OFFSET(H75,-1,0,1)&lt;0),OFFSET(P75,-1,0,1,1)&lt;&gt;"")),OFFSET(E75,-2,0,1,1),IFERROR(VLOOKUP(【施】入力シート➁!B75,テーブル1[[#All],[医薬品名]:[単位2]],COLUMN(テーブル1[[#Headers],[単位2]])-3,0),"")))</f>
        <v/>
      </c>
      <c r="F75" s="66"/>
      <c r="G75" s="62" t="str">
        <f t="shared" ca="1" si="7"/>
        <v/>
      </c>
      <c r="H75" s="69"/>
      <c r="I75" s="62" t="str">
        <f t="shared" ca="1" si="8"/>
        <v/>
      </c>
      <c r="J75" s="77"/>
      <c r="K75" s="62" t="str">
        <f t="shared" ca="1" si="9"/>
        <v/>
      </c>
      <c r="L75" s="78"/>
      <c r="M75" s="62" t="str">
        <f t="shared" ca="1" si="10"/>
        <v/>
      </c>
      <c r="N75" s="79"/>
      <c r="O75" s="81"/>
      <c r="P75" s="81"/>
      <c r="Q75" s="89"/>
      <c r="R75" s="90"/>
      <c r="S75" s="88" t="str">
        <f t="shared" ca="1" si="13"/>
        <v/>
      </c>
      <c r="V75" s="16">
        <f t="shared" si="11"/>
        <v>1</v>
      </c>
    </row>
    <row r="76" spans="1:22" ht="40" customHeight="1">
      <c r="A76" s="16">
        <f t="shared" ca="1" si="12"/>
        <v>70</v>
      </c>
      <c r="B76" s="64"/>
      <c r="C76" s="58" t="str">
        <f ca="1">IF(AND(B76="",OFFSET(B76,-1,0,1,1)&lt;&gt;""),OFFSET(C76,-1,0,1,1),IF(AND(B76="",OFFSET(B76,-1,0,1,1)="",OR(OFFSET(N76,-1,0,1)&lt;&gt;"",OFFSET(P76,-1,0,1,1)&lt;&gt;"")),OFFSET(C76,-2,0,1,1),IFERROR(VLOOKUP(【施】入力シート➁!B76,テーブル1[[#All],[医薬品名]:[単位2]],COLUMN(【施】入力シート➁!P72)-3,0),"")))</f>
        <v/>
      </c>
      <c r="D76" s="65"/>
      <c r="E76" s="60" t="str">
        <f ca="1">IF(AND(B76="",OFFSET(B76,-1,0,1,1)&lt;&gt;""),OFFSET(E76,-1,0,1,1),IF(AND(B76="",OFFSET(B76,-1,0,1,1)="",OR(OR(OFFSET(F76,-1,0,1)&lt;0,OFFSET(H76,-1,0,1)&lt;0),OFFSET(P76,-1,0,1,1)&lt;&gt;"")),OFFSET(E76,-2,0,1,1),IFERROR(VLOOKUP(【施】入力シート➁!B76,テーブル1[[#All],[医薬品名]:[単位2]],COLUMN(テーブル1[[#Headers],[単位2]])-3,0),"")))</f>
        <v/>
      </c>
      <c r="F76" s="66"/>
      <c r="G76" s="62" t="str">
        <f t="shared" ca="1" si="7"/>
        <v/>
      </c>
      <c r="H76" s="69"/>
      <c r="I76" s="62" t="str">
        <f t="shared" ca="1" si="8"/>
        <v/>
      </c>
      <c r="J76" s="77"/>
      <c r="K76" s="62" t="str">
        <f t="shared" ca="1" si="9"/>
        <v/>
      </c>
      <c r="L76" s="78"/>
      <c r="M76" s="62" t="str">
        <f t="shared" ca="1" si="10"/>
        <v/>
      </c>
      <c r="N76" s="79"/>
      <c r="O76" s="81"/>
      <c r="P76" s="81"/>
      <c r="Q76" s="89"/>
      <c r="R76" s="90"/>
      <c r="S76" s="88" t="str">
        <f t="shared" ca="1" si="13"/>
        <v/>
      </c>
      <c r="V76" s="16">
        <f t="shared" si="11"/>
        <v>1</v>
      </c>
    </row>
    <row r="77" spans="1:22" ht="40" customHeight="1">
      <c r="A77" s="16">
        <f t="shared" ca="1" si="12"/>
        <v>71</v>
      </c>
      <c r="B77" s="64"/>
      <c r="C77" s="58" t="str">
        <f ca="1">IF(AND(B77="",OFFSET(B77,-1,0,1,1)&lt;&gt;""),OFFSET(C77,-1,0,1,1),IF(AND(B77="",OFFSET(B77,-1,0,1,1)="",OR(OFFSET(N77,-1,0,1)&lt;&gt;"",OFFSET(P77,-1,0,1,1)&lt;&gt;"")),OFFSET(C77,-2,0,1,1),IFERROR(VLOOKUP(【施】入力シート➁!B77,テーブル1[[#All],[医薬品名]:[単位2]],COLUMN(【施】入力シート➁!P73)-3,0),"")))</f>
        <v/>
      </c>
      <c r="D77" s="65"/>
      <c r="E77" s="60" t="str">
        <f ca="1">IF(AND(B77="",OFFSET(B77,-1,0,1,1)&lt;&gt;""),OFFSET(E77,-1,0,1,1),IF(AND(B77="",OFFSET(B77,-1,0,1,1)="",OR(OR(OFFSET(F77,-1,0,1)&lt;0,OFFSET(H77,-1,0,1)&lt;0),OFFSET(P77,-1,0,1,1)&lt;&gt;"")),OFFSET(E77,-2,0,1,1),IFERROR(VLOOKUP(【施】入力シート➁!B77,テーブル1[[#All],[医薬品名]:[単位2]],COLUMN(テーブル1[[#Headers],[単位2]])-3,0),"")))</f>
        <v/>
      </c>
      <c r="F77" s="66"/>
      <c r="G77" s="62" t="str">
        <f t="shared" ca="1" si="7"/>
        <v/>
      </c>
      <c r="H77" s="69"/>
      <c r="I77" s="62" t="str">
        <f t="shared" ca="1" si="8"/>
        <v/>
      </c>
      <c r="J77" s="77"/>
      <c r="K77" s="62" t="str">
        <f t="shared" ca="1" si="9"/>
        <v/>
      </c>
      <c r="L77" s="78"/>
      <c r="M77" s="62" t="str">
        <f t="shared" ca="1" si="10"/>
        <v/>
      </c>
      <c r="N77" s="79"/>
      <c r="O77" s="81"/>
      <c r="P77" s="81"/>
      <c r="Q77" s="89"/>
      <c r="R77" s="90"/>
      <c r="S77" s="88" t="str">
        <f t="shared" ca="1" si="13"/>
        <v/>
      </c>
      <c r="V77" s="16">
        <f t="shared" si="11"/>
        <v>1</v>
      </c>
    </row>
    <row r="78" spans="1:22" ht="40" customHeight="1">
      <c r="A78" s="16">
        <f t="shared" ca="1" si="12"/>
        <v>72</v>
      </c>
      <c r="B78" s="64"/>
      <c r="C78" s="58" t="str">
        <f ca="1">IF(AND(B78="",OFFSET(B78,-1,0,1,1)&lt;&gt;""),OFFSET(C78,-1,0,1,1),IF(AND(B78="",OFFSET(B78,-1,0,1,1)="",OR(OFFSET(N78,-1,0,1)&lt;&gt;"",OFFSET(P78,-1,0,1,1)&lt;&gt;"")),OFFSET(C78,-2,0,1,1),IFERROR(VLOOKUP(【施】入力シート➁!B78,テーブル1[[#All],[医薬品名]:[単位2]],COLUMN(【施】入力シート➁!P74)-3,0),"")))</f>
        <v/>
      </c>
      <c r="D78" s="65"/>
      <c r="E78" s="60" t="str">
        <f ca="1">IF(AND(B78="",OFFSET(B78,-1,0,1,1)&lt;&gt;""),OFFSET(E78,-1,0,1,1),IF(AND(B78="",OFFSET(B78,-1,0,1,1)="",OR(OR(OFFSET(F78,-1,0,1)&lt;0,OFFSET(H78,-1,0,1)&lt;0),OFFSET(P78,-1,0,1,1)&lt;&gt;"")),OFFSET(E78,-2,0,1,1),IFERROR(VLOOKUP(【施】入力シート➁!B78,テーブル1[[#All],[医薬品名]:[単位2]],COLUMN(テーブル1[[#Headers],[単位2]])-3,0),"")))</f>
        <v/>
      </c>
      <c r="F78" s="66"/>
      <c r="G78" s="62" t="str">
        <f t="shared" ca="1" si="7"/>
        <v/>
      </c>
      <c r="H78" s="69"/>
      <c r="I78" s="62" t="str">
        <f t="shared" ca="1" si="8"/>
        <v/>
      </c>
      <c r="J78" s="77"/>
      <c r="K78" s="62" t="str">
        <f t="shared" ca="1" si="9"/>
        <v/>
      </c>
      <c r="L78" s="78"/>
      <c r="M78" s="62" t="str">
        <f t="shared" ca="1" si="10"/>
        <v/>
      </c>
      <c r="N78" s="79"/>
      <c r="O78" s="81"/>
      <c r="P78" s="81"/>
      <c r="Q78" s="89"/>
      <c r="R78" s="90"/>
      <c r="S78" s="88" t="str">
        <f t="shared" ca="1" si="13"/>
        <v/>
      </c>
      <c r="V78" s="16">
        <f t="shared" si="11"/>
        <v>1</v>
      </c>
    </row>
    <row r="79" spans="1:22" ht="40" customHeight="1">
      <c r="A79" s="16">
        <f t="shared" ca="1" si="12"/>
        <v>73</v>
      </c>
      <c r="B79" s="64"/>
      <c r="C79" s="58" t="str">
        <f ca="1">IF(AND(B79="",OFFSET(B79,-1,0,1,1)&lt;&gt;""),OFFSET(C79,-1,0,1,1),IF(AND(B79="",OFFSET(B79,-1,0,1,1)="",OR(OFFSET(N79,-1,0,1)&lt;&gt;"",OFFSET(P79,-1,0,1,1)&lt;&gt;"")),OFFSET(C79,-2,0,1,1),IFERROR(VLOOKUP(【施】入力シート➁!B79,テーブル1[[#All],[医薬品名]:[単位2]],COLUMN(【施】入力シート➁!P75)-3,0),"")))</f>
        <v/>
      </c>
      <c r="D79" s="65"/>
      <c r="E79" s="60" t="str">
        <f ca="1">IF(AND(B79="",OFFSET(B79,-1,0,1,1)&lt;&gt;""),OFFSET(E79,-1,0,1,1),IF(AND(B79="",OFFSET(B79,-1,0,1,1)="",OR(OR(OFFSET(F79,-1,0,1)&lt;0,OFFSET(H79,-1,0,1)&lt;0),OFFSET(P79,-1,0,1,1)&lt;&gt;"")),OFFSET(E79,-2,0,1,1),IFERROR(VLOOKUP(【施】入力シート➁!B79,テーブル1[[#All],[医薬品名]:[単位2]],COLUMN(テーブル1[[#Headers],[単位2]])-3,0),"")))</f>
        <v/>
      </c>
      <c r="F79" s="66"/>
      <c r="G79" s="62" t="str">
        <f t="shared" ca="1" si="7"/>
        <v/>
      </c>
      <c r="H79" s="69"/>
      <c r="I79" s="62" t="str">
        <f t="shared" ca="1" si="8"/>
        <v/>
      </c>
      <c r="J79" s="77"/>
      <c r="K79" s="62" t="str">
        <f t="shared" ca="1" si="9"/>
        <v/>
      </c>
      <c r="L79" s="78"/>
      <c r="M79" s="62" t="str">
        <f t="shared" ca="1" si="10"/>
        <v/>
      </c>
      <c r="N79" s="79"/>
      <c r="O79" s="81"/>
      <c r="P79" s="81"/>
      <c r="Q79" s="89"/>
      <c r="R79" s="90"/>
      <c r="S79" s="88" t="str">
        <f t="shared" ca="1" si="13"/>
        <v/>
      </c>
      <c r="V79" s="16">
        <f t="shared" si="11"/>
        <v>1</v>
      </c>
    </row>
    <row r="80" spans="1:22" ht="40" customHeight="1">
      <c r="A80" s="16">
        <f t="shared" ca="1" si="12"/>
        <v>74</v>
      </c>
      <c r="B80" s="64"/>
      <c r="C80" s="58" t="str">
        <f ca="1">IF(AND(B80="",OFFSET(B80,-1,0,1,1)&lt;&gt;""),OFFSET(C80,-1,0,1,1),IF(AND(B80="",OFFSET(B80,-1,0,1,1)="",OR(OFFSET(N80,-1,0,1)&lt;&gt;"",OFFSET(P80,-1,0,1,1)&lt;&gt;"")),OFFSET(C80,-2,0,1,1),IFERROR(VLOOKUP(【施】入力シート➁!B80,テーブル1[[#All],[医薬品名]:[単位2]],COLUMN(【施】入力シート➁!P76)-3,0),"")))</f>
        <v/>
      </c>
      <c r="D80" s="65"/>
      <c r="E80" s="60" t="str">
        <f ca="1">IF(AND(B80="",OFFSET(B80,-1,0,1,1)&lt;&gt;""),OFFSET(E80,-1,0,1,1),IF(AND(B80="",OFFSET(B80,-1,0,1,1)="",OR(OR(OFFSET(F80,-1,0,1)&lt;0,OFFSET(H80,-1,0,1)&lt;0),OFFSET(P80,-1,0,1,1)&lt;&gt;"")),OFFSET(E80,-2,0,1,1),IFERROR(VLOOKUP(【施】入力シート➁!B80,テーブル1[[#All],[医薬品名]:[単位2]],COLUMN(テーブル1[[#Headers],[単位2]])-3,0),"")))</f>
        <v/>
      </c>
      <c r="F80" s="66"/>
      <c r="G80" s="62" t="str">
        <f t="shared" ca="1" si="7"/>
        <v/>
      </c>
      <c r="H80" s="69"/>
      <c r="I80" s="62" t="str">
        <f t="shared" ca="1" si="8"/>
        <v/>
      </c>
      <c r="J80" s="77"/>
      <c r="K80" s="62" t="str">
        <f t="shared" ca="1" si="9"/>
        <v/>
      </c>
      <c r="L80" s="78"/>
      <c r="M80" s="62" t="str">
        <f t="shared" ca="1" si="10"/>
        <v/>
      </c>
      <c r="N80" s="79"/>
      <c r="O80" s="81"/>
      <c r="P80" s="81"/>
      <c r="Q80" s="89"/>
      <c r="R80" s="90"/>
      <c r="S80" s="88" t="str">
        <f t="shared" ca="1" si="13"/>
        <v/>
      </c>
      <c r="V80" s="16">
        <f t="shared" si="11"/>
        <v>1</v>
      </c>
    </row>
    <row r="81" spans="1:22" ht="40" customHeight="1">
      <c r="A81" s="16">
        <f t="shared" ca="1" si="12"/>
        <v>75</v>
      </c>
      <c r="B81" s="64"/>
      <c r="C81" s="58" t="str">
        <f ca="1">IF(AND(B81="",OFFSET(B81,-1,0,1,1)&lt;&gt;""),OFFSET(C81,-1,0,1,1),IF(AND(B81="",OFFSET(B81,-1,0,1,1)="",OR(OFFSET(N81,-1,0,1)&lt;&gt;"",OFFSET(P81,-1,0,1,1)&lt;&gt;"")),OFFSET(C81,-2,0,1,1),IFERROR(VLOOKUP(【施】入力シート➁!B81,テーブル1[[#All],[医薬品名]:[単位2]],COLUMN(【施】入力シート➁!P77)-3,0),"")))</f>
        <v/>
      </c>
      <c r="D81" s="65"/>
      <c r="E81" s="60" t="str">
        <f ca="1">IF(AND(B81="",OFFSET(B81,-1,0,1,1)&lt;&gt;""),OFFSET(E81,-1,0,1,1),IF(AND(B81="",OFFSET(B81,-1,0,1,1)="",OR(OR(OFFSET(F81,-1,0,1)&lt;0,OFFSET(H81,-1,0,1)&lt;0),OFFSET(P81,-1,0,1,1)&lt;&gt;"")),OFFSET(E81,-2,0,1,1),IFERROR(VLOOKUP(【施】入力シート➁!B81,テーブル1[[#All],[医薬品名]:[単位2]],COLUMN(テーブル1[[#Headers],[単位2]])-3,0),"")))</f>
        <v/>
      </c>
      <c r="F81" s="66"/>
      <c r="G81" s="62" t="str">
        <f t="shared" ca="1" si="7"/>
        <v/>
      </c>
      <c r="H81" s="69"/>
      <c r="I81" s="62" t="str">
        <f t="shared" ca="1" si="8"/>
        <v/>
      </c>
      <c r="J81" s="77"/>
      <c r="K81" s="62" t="str">
        <f t="shared" ca="1" si="9"/>
        <v/>
      </c>
      <c r="L81" s="78"/>
      <c r="M81" s="62" t="str">
        <f t="shared" ca="1" si="10"/>
        <v/>
      </c>
      <c r="N81" s="79"/>
      <c r="O81" s="81"/>
      <c r="P81" s="81"/>
      <c r="Q81" s="89"/>
      <c r="R81" s="90"/>
      <c r="S81" s="88" t="str">
        <f t="shared" ca="1" si="13"/>
        <v/>
      </c>
      <c r="V81" s="16">
        <f t="shared" si="11"/>
        <v>1</v>
      </c>
    </row>
    <row r="82" spans="1:22" ht="40" customHeight="1">
      <c r="A82" s="16">
        <f t="shared" ca="1" si="12"/>
        <v>76</v>
      </c>
      <c r="B82" s="64"/>
      <c r="C82" s="58" t="str">
        <f ca="1">IF(AND(B82="",OFFSET(B82,-1,0,1,1)&lt;&gt;""),OFFSET(C82,-1,0,1,1),IF(AND(B82="",OFFSET(B82,-1,0,1,1)="",OR(OFFSET(N82,-1,0,1)&lt;&gt;"",OFFSET(P82,-1,0,1,1)&lt;&gt;"")),OFFSET(C82,-2,0,1,1),IFERROR(VLOOKUP(【施】入力シート➁!B82,テーブル1[[#All],[医薬品名]:[単位2]],COLUMN(【施】入力シート➁!P78)-3,0),"")))</f>
        <v/>
      </c>
      <c r="D82" s="65"/>
      <c r="E82" s="60" t="str">
        <f ca="1">IF(AND(B82="",OFFSET(B82,-1,0,1,1)&lt;&gt;""),OFFSET(E82,-1,0,1,1),IF(AND(B82="",OFFSET(B82,-1,0,1,1)="",OR(OR(OFFSET(F82,-1,0,1)&lt;0,OFFSET(H82,-1,0,1)&lt;0),OFFSET(P82,-1,0,1,1)&lt;&gt;"")),OFFSET(E82,-2,0,1,1),IFERROR(VLOOKUP(【施】入力シート➁!B82,テーブル1[[#All],[医薬品名]:[単位2]],COLUMN(テーブル1[[#Headers],[単位2]])-3,0),"")))</f>
        <v/>
      </c>
      <c r="F82" s="66"/>
      <c r="G82" s="62" t="str">
        <f t="shared" ca="1" si="7"/>
        <v/>
      </c>
      <c r="H82" s="69"/>
      <c r="I82" s="62" t="str">
        <f t="shared" ca="1" si="8"/>
        <v/>
      </c>
      <c r="J82" s="77"/>
      <c r="K82" s="62" t="str">
        <f t="shared" ca="1" si="9"/>
        <v/>
      </c>
      <c r="L82" s="78"/>
      <c r="M82" s="62" t="str">
        <f t="shared" ca="1" si="10"/>
        <v/>
      </c>
      <c r="N82" s="79"/>
      <c r="O82" s="81"/>
      <c r="P82" s="81"/>
      <c r="Q82" s="89"/>
      <c r="R82" s="90"/>
      <c r="S82" s="88" t="str">
        <f t="shared" ca="1" si="13"/>
        <v/>
      </c>
      <c r="V82" s="16">
        <f t="shared" si="11"/>
        <v>1</v>
      </c>
    </row>
    <row r="83" spans="1:22" ht="40" customHeight="1">
      <c r="A83" s="16">
        <f t="shared" ca="1" si="12"/>
        <v>77</v>
      </c>
      <c r="B83" s="64"/>
      <c r="C83" s="58" t="str">
        <f ca="1">IF(AND(B83="",OFFSET(B83,-1,0,1,1)&lt;&gt;""),OFFSET(C83,-1,0,1,1),IF(AND(B83="",OFFSET(B83,-1,0,1,1)="",OR(OFFSET(N83,-1,0,1)&lt;&gt;"",OFFSET(P83,-1,0,1,1)&lt;&gt;"")),OFFSET(C83,-2,0,1,1),IFERROR(VLOOKUP(【施】入力シート➁!B83,テーブル1[[#All],[医薬品名]:[単位2]],COLUMN(【施】入力シート➁!P79)-3,0),"")))</f>
        <v/>
      </c>
      <c r="D83" s="65"/>
      <c r="E83" s="60" t="str">
        <f ca="1">IF(AND(B83="",OFFSET(B83,-1,0,1,1)&lt;&gt;""),OFFSET(E83,-1,0,1,1),IF(AND(B83="",OFFSET(B83,-1,0,1,1)="",OR(OR(OFFSET(F83,-1,0,1)&lt;0,OFFSET(H83,-1,0,1)&lt;0),OFFSET(P83,-1,0,1,1)&lt;&gt;"")),OFFSET(E83,-2,0,1,1),IFERROR(VLOOKUP(【施】入力シート➁!B83,テーブル1[[#All],[医薬品名]:[単位2]],COLUMN(テーブル1[[#Headers],[単位2]])-3,0),"")))</f>
        <v/>
      </c>
      <c r="F83" s="66"/>
      <c r="G83" s="62" t="str">
        <f t="shared" ca="1" si="7"/>
        <v/>
      </c>
      <c r="H83" s="69"/>
      <c r="I83" s="62" t="str">
        <f t="shared" ca="1" si="8"/>
        <v/>
      </c>
      <c r="J83" s="77"/>
      <c r="K83" s="62" t="str">
        <f t="shared" ca="1" si="9"/>
        <v/>
      </c>
      <c r="L83" s="78"/>
      <c r="M83" s="62" t="str">
        <f t="shared" ca="1" si="10"/>
        <v/>
      </c>
      <c r="N83" s="79"/>
      <c r="O83" s="81"/>
      <c r="P83" s="81"/>
      <c r="Q83" s="89"/>
      <c r="R83" s="90"/>
      <c r="S83" s="88" t="str">
        <f t="shared" ca="1" si="13"/>
        <v/>
      </c>
      <c r="V83" s="16">
        <f t="shared" si="11"/>
        <v>1</v>
      </c>
    </row>
    <row r="84" spans="1:22" ht="40" customHeight="1">
      <c r="A84" s="16">
        <f t="shared" ca="1" si="12"/>
        <v>78</v>
      </c>
      <c r="B84" s="64"/>
      <c r="C84" s="58" t="str">
        <f ca="1">IF(AND(B84="",OFFSET(B84,-1,0,1,1)&lt;&gt;""),OFFSET(C84,-1,0,1,1),IF(AND(B84="",OFFSET(B84,-1,0,1,1)="",OR(OFFSET(N84,-1,0,1)&lt;&gt;"",OFFSET(P84,-1,0,1,1)&lt;&gt;"")),OFFSET(C84,-2,0,1,1),IFERROR(VLOOKUP(【施】入力シート➁!B84,テーブル1[[#All],[医薬品名]:[単位2]],COLUMN(【施】入力シート➁!P80)-3,0),"")))</f>
        <v/>
      </c>
      <c r="D84" s="65"/>
      <c r="E84" s="60" t="str">
        <f ca="1">IF(AND(B84="",OFFSET(B84,-1,0,1,1)&lt;&gt;""),OFFSET(E84,-1,0,1,1),IF(AND(B84="",OFFSET(B84,-1,0,1,1)="",OR(OR(OFFSET(F84,-1,0,1)&lt;0,OFFSET(H84,-1,0,1)&lt;0),OFFSET(P84,-1,0,1,1)&lt;&gt;"")),OFFSET(E84,-2,0,1,1),IFERROR(VLOOKUP(【施】入力シート➁!B84,テーブル1[[#All],[医薬品名]:[単位2]],COLUMN(テーブル1[[#Headers],[単位2]])-3,0),"")))</f>
        <v/>
      </c>
      <c r="F84" s="66"/>
      <c r="G84" s="62" t="str">
        <f t="shared" ca="1" si="7"/>
        <v/>
      </c>
      <c r="H84" s="69"/>
      <c r="I84" s="62" t="str">
        <f t="shared" ca="1" si="8"/>
        <v/>
      </c>
      <c r="J84" s="77"/>
      <c r="K84" s="62" t="str">
        <f t="shared" ca="1" si="9"/>
        <v/>
      </c>
      <c r="L84" s="78"/>
      <c r="M84" s="62" t="str">
        <f t="shared" ca="1" si="10"/>
        <v/>
      </c>
      <c r="N84" s="79"/>
      <c r="O84" s="81"/>
      <c r="P84" s="81"/>
      <c r="Q84" s="89"/>
      <c r="R84" s="90"/>
      <c r="S84" s="88" t="str">
        <f t="shared" ca="1" si="13"/>
        <v/>
      </c>
      <c r="V84" s="16">
        <f t="shared" si="11"/>
        <v>1</v>
      </c>
    </row>
    <row r="85" spans="1:22" ht="40" customHeight="1">
      <c r="A85" s="16">
        <f t="shared" ca="1" si="12"/>
        <v>79</v>
      </c>
      <c r="B85" s="64"/>
      <c r="C85" s="58" t="str">
        <f ca="1">IF(AND(B85="",OFFSET(B85,-1,0,1,1)&lt;&gt;""),OFFSET(C85,-1,0,1,1),IF(AND(B85="",OFFSET(B85,-1,0,1,1)="",OR(OFFSET(N85,-1,0,1)&lt;&gt;"",OFFSET(P85,-1,0,1,1)&lt;&gt;"")),OFFSET(C85,-2,0,1,1),IFERROR(VLOOKUP(【施】入力シート➁!B85,テーブル1[[#All],[医薬品名]:[単位2]],COLUMN(【施】入力シート➁!P81)-3,0),"")))</f>
        <v/>
      </c>
      <c r="D85" s="65"/>
      <c r="E85" s="60" t="str">
        <f ca="1">IF(AND(B85="",OFFSET(B85,-1,0,1,1)&lt;&gt;""),OFFSET(E85,-1,0,1,1),IF(AND(B85="",OFFSET(B85,-1,0,1,1)="",OR(OR(OFFSET(F85,-1,0,1)&lt;0,OFFSET(H85,-1,0,1)&lt;0),OFFSET(P85,-1,0,1,1)&lt;&gt;"")),OFFSET(E85,-2,0,1,1),IFERROR(VLOOKUP(【施】入力シート➁!B85,テーブル1[[#All],[医薬品名]:[単位2]],COLUMN(テーブル1[[#Headers],[単位2]])-3,0),"")))</f>
        <v/>
      </c>
      <c r="F85" s="66"/>
      <c r="G85" s="62" t="str">
        <f t="shared" ca="1" si="7"/>
        <v/>
      </c>
      <c r="H85" s="69"/>
      <c r="I85" s="62" t="str">
        <f t="shared" ca="1" si="8"/>
        <v/>
      </c>
      <c r="J85" s="77"/>
      <c r="K85" s="62" t="str">
        <f t="shared" ca="1" si="9"/>
        <v/>
      </c>
      <c r="L85" s="78"/>
      <c r="M85" s="62" t="str">
        <f t="shared" ca="1" si="10"/>
        <v/>
      </c>
      <c r="N85" s="79"/>
      <c r="O85" s="81"/>
      <c r="P85" s="81"/>
      <c r="Q85" s="89"/>
      <c r="R85" s="90"/>
      <c r="S85" s="88" t="str">
        <f t="shared" ca="1" si="13"/>
        <v/>
      </c>
      <c r="V85" s="16">
        <f t="shared" si="11"/>
        <v>1</v>
      </c>
    </row>
    <row r="86" spans="1:22" ht="40" customHeight="1">
      <c r="A86" s="16">
        <f t="shared" ca="1" si="12"/>
        <v>80</v>
      </c>
      <c r="B86" s="64"/>
      <c r="C86" s="58" t="str">
        <f ca="1">IF(AND(B86="",OFFSET(B86,-1,0,1,1)&lt;&gt;""),OFFSET(C86,-1,0,1,1),IF(AND(B86="",OFFSET(B86,-1,0,1,1)="",OR(OFFSET(N86,-1,0,1)&lt;&gt;"",OFFSET(P86,-1,0,1,1)&lt;&gt;"")),OFFSET(C86,-2,0,1,1),IFERROR(VLOOKUP(【施】入力シート➁!B86,テーブル1[[#All],[医薬品名]:[単位2]],COLUMN(【施】入力シート➁!P82)-3,0),"")))</f>
        <v/>
      </c>
      <c r="D86" s="65"/>
      <c r="E86" s="60" t="str">
        <f ca="1">IF(AND(B86="",OFFSET(B86,-1,0,1,1)&lt;&gt;""),OFFSET(E86,-1,0,1,1),IF(AND(B86="",OFFSET(B86,-1,0,1,1)="",OR(OR(OFFSET(F86,-1,0,1)&lt;0,OFFSET(H86,-1,0,1)&lt;0),OFFSET(P86,-1,0,1,1)&lt;&gt;"")),OFFSET(E86,-2,0,1,1),IFERROR(VLOOKUP(【施】入力シート➁!B86,テーブル1[[#All],[医薬品名]:[単位2]],COLUMN(テーブル1[[#Headers],[単位2]])-3,0),"")))</f>
        <v/>
      </c>
      <c r="F86" s="66"/>
      <c r="G86" s="62" t="str">
        <f t="shared" ca="1" si="7"/>
        <v/>
      </c>
      <c r="H86" s="69"/>
      <c r="I86" s="62" t="str">
        <f t="shared" ca="1" si="8"/>
        <v/>
      </c>
      <c r="J86" s="77"/>
      <c r="K86" s="62" t="str">
        <f t="shared" ca="1" si="9"/>
        <v/>
      </c>
      <c r="L86" s="78"/>
      <c r="M86" s="62" t="str">
        <f t="shared" ca="1" si="10"/>
        <v/>
      </c>
      <c r="N86" s="79"/>
      <c r="O86" s="81"/>
      <c r="P86" s="81"/>
      <c r="Q86" s="89"/>
      <c r="R86" s="90"/>
      <c r="S86" s="88" t="str">
        <f t="shared" ca="1" si="13"/>
        <v/>
      </c>
      <c r="V86" s="16">
        <f t="shared" si="11"/>
        <v>1</v>
      </c>
    </row>
    <row r="87" spans="1:22" ht="40" customHeight="1">
      <c r="A87" s="16">
        <f t="shared" ca="1" si="12"/>
        <v>81</v>
      </c>
      <c r="B87" s="64"/>
      <c r="C87" s="58" t="str">
        <f ca="1">IF(AND(B87="",OFFSET(B87,-1,0,1,1)&lt;&gt;""),OFFSET(C87,-1,0,1,1),IF(AND(B87="",OFFSET(B87,-1,0,1,1)="",OR(OFFSET(N87,-1,0,1)&lt;&gt;"",OFFSET(P87,-1,0,1,1)&lt;&gt;"")),OFFSET(C87,-2,0,1,1),IFERROR(VLOOKUP(【施】入力シート➁!B87,テーブル1[[#All],[医薬品名]:[単位2]],COLUMN(【施】入力シート➁!P83)-3,0),"")))</f>
        <v/>
      </c>
      <c r="D87" s="65"/>
      <c r="E87" s="60" t="str">
        <f ca="1">IF(AND(B87="",OFFSET(B87,-1,0,1,1)&lt;&gt;""),OFFSET(E87,-1,0,1,1),IF(AND(B87="",OFFSET(B87,-1,0,1,1)="",OR(OR(OFFSET(F87,-1,0,1)&lt;0,OFFSET(H87,-1,0,1)&lt;0),OFFSET(P87,-1,0,1,1)&lt;&gt;"")),OFFSET(E87,-2,0,1,1),IFERROR(VLOOKUP(【施】入力シート➁!B87,テーブル1[[#All],[医薬品名]:[単位2]],COLUMN(テーブル1[[#Headers],[単位2]])-3,0),"")))</f>
        <v/>
      </c>
      <c r="F87" s="66"/>
      <c r="G87" s="62" t="str">
        <f t="shared" ca="1" si="7"/>
        <v/>
      </c>
      <c r="H87" s="69"/>
      <c r="I87" s="62" t="str">
        <f t="shared" ca="1" si="8"/>
        <v/>
      </c>
      <c r="J87" s="77"/>
      <c r="K87" s="62" t="str">
        <f t="shared" ca="1" si="9"/>
        <v/>
      </c>
      <c r="L87" s="78"/>
      <c r="M87" s="62" t="str">
        <f t="shared" ca="1" si="10"/>
        <v/>
      </c>
      <c r="N87" s="79"/>
      <c r="O87" s="81"/>
      <c r="P87" s="81"/>
      <c r="Q87" s="89"/>
      <c r="R87" s="90"/>
      <c r="S87" s="88" t="str">
        <f t="shared" ca="1" si="13"/>
        <v/>
      </c>
      <c r="V87" s="16">
        <f t="shared" si="11"/>
        <v>1</v>
      </c>
    </row>
    <row r="88" spans="1:22" ht="40" customHeight="1">
      <c r="A88" s="16">
        <f t="shared" ca="1" si="12"/>
        <v>82</v>
      </c>
      <c r="B88" s="64"/>
      <c r="C88" s="58" t="str">
        <f ca="1">IF(AND(B88="",OFFSET(B88,-1,0,1,1)&lt;&gt;""),OFFSET(C88,-1,0,1,1),IF(AND(B88="",OFFSET(B88,-1,0,1,1)="",OR(OFFSET(N88,-1,0,1)&lt;&gt;"",OFFSET(P88,-1,0,1,1)&lt;&gt;"")),OFFSET(C88,-2,0,1,1),IFERROR(VLOOKUP(【施】入力シート➁!B88,テーブル1[[#All],[医薬品名]:[単位2]],COLUMN(【施】入力シート➁!P84)-3,0),"")))</f>
        <v/>
      </c>
      <c r="D88" s="65"/>
      <c r="E88" s="60" t="str">
        <f ca="1">IF(AND(B88="",OFFSET(B88,-1,0,1,1)&lt;&gt;""),OFFSET(E88,-1,0,1,1),IF(AND(B88="",OFFSET(B88,-1,0,1,1)="",OR(OR(OFFSET(F88,-1,0,1)&lt;0,OFFSET(H88,-1,0,1)&lt;0),OFFSET(P88,-1,0,1,1)&lt;&gt;"")),OFFSET(E88,-2,0,1,1),IFERROR(VLOOKUP(【施】入力シート➁!B88,テーブル1[[#All],[医薬品名]:[単位2]],COLUMN(テーブル1[[#Headers],[単位2]])-3,0),"")))</f>
        <v/>
      </c>
      <c r="F88" s="66"/>
      <c r="G88" s="62" t="str">
        <f t="shared" ca="1" si="7"/>
        <v/>
      </c>
      <c r="H88" s="69"/>
      <c r="I88" s="62" t="str">
        <f t="shared" ca="1" si="8"/>
        <v/>
      </c>
      <c r="J88" s="77"/>
      <c r="K88" s="62" t="str">
        <f t="shared" ca="1" si="9"/>
        <v/>
      </c>
      <c r="L88" s="78"/>
      <c r="M88" s="62" t="str">
        <f t="shared" ca="1" si="10"/>
        <v/>
      </c>
      <c r="N88" s="79"/>
      <c r="O88" s="81"/>
      <c r="P88" s="81"/>
      <c r="Q88" s="89"/>
      <c r="R88" s="90"/>
      <c r="S88" s="88" t="str">
        <f t="shared" ca="1" si="13"/>
        <v/>
      </c>
      <c r="V88" s="16">
        <f t="shared" si="11"/>
        <v>1</v>
      </c>
    </row>
    <row r="89" spans="1:22" ht="40" customHeight="1">
      <c r="A89" s="16">
        <f t="shared" ca="1" si="12"/>
        <v>83</v>
      </c>
      <c r="B89" s="64"/>
      <c r="C89" s="58" t="str">
        <f ca="1">IF(AND(B89="",OFFSET(B89,-1,0,1,1)&lt;&gt;""),OFFSET(C89,-1,0,1,1),IF(AND(B89="",OFFSET(B89,-1,0,1,1)="",OR(OFFSET(N89,-1,0,1)&lt;&gt;"",OFFSET(P89,-1,0,1,1)&lt;&gt;"")),OFFSET(C89,-2,0,1,1),IFERROR(VLOOKUP(【施】入力シート➁!B89,テーブル1[[#All],[医薬品名]:[単位2]],COLUMN(【施】入力シート➁!P85)-3,0),"")))</f>
        <v/>
      </c>
      <c r="D89" s="65"/>
      <c r="E89" s="60" t="str">
        <f ca="1">IF(AND(B89="",OFFSET(B89,-1,0,1,1)&lt;&gt;""),OFFSET(E89,-1,0,1,1),IF(AND(B89="",OFFSET(B89,-1,0,1,1)="",OR(OR(OFFSET(F89,-1,0,1)&lt;0,OFFSET(H89,-1,0,1)&lt;0),OFFSET(P89,-1,0,1,1)&lt;&gt;"")),OFFSET(E89,-2,0,1,1),IFERROR(VLOOKUP(【施】入力シート➁!B89,テーブル1[[#All],[医薬品名]:[単位2]],COLUMN(テーブル1[[#Headers],[単位2]])-3,0),"")))</f>
        <v/>
      </c>
      <c r="F89" s="66"/>
      <c r="G89" s="62" t="str">
        <f t="shared" ca="1" si="7"/>
        <v/>
      </c>
      <c r="H89" s="69"/>
      <c r="I89" s="62" t="str">
        <f t="shared" ca="1" si="8"/>
        <v/>
      </c>
      <c r="J89" s="77"/>
      <c r="K89" s="62" t="str">
        <f t="shared" ca="1" si="9"/>
        <v/>
      </c>
      <c r="L89" s="78"/>
      <c r="M89" s="62" t="str">
        <f t="shared" ca="1" si="10"/>
        <v/>
      </c>
      <c r="N89" s="79"/>
      <c r="O89" s="81"/>
      <c r="P89" s="81"/>
      <c r="Q89" s="89"/>
      <c r="R89" s="90"/>
      <c r="S89" s="88" t="str">
        <f t="shared" ca="1" si="13"/>
        <v/>
      </c>
      <c r="V89" s="16">
        <f t="shared" si="11"/>
        <v>1</v>
      </c>
    </row>
    <row r="90" spans="1:22" ht="40" customHeight="1">
      <c r="A90" s="16">
        <f t="shared" ca="1" si="12"/>
        <v>84</v>
      </c>
      <c r="B90" s="64"/>
      <c r="C90" s="58" t="str">
        <f ca="1">IF(AND(B90="",OFFSET(B90,-1,0,1,1)&lt;&gt;""),OFFSET(C90,-1,0,1,1),IF(AND(B90="",OFFSET(B90,-1,0,1,1)="",OR(OFFSET(N90,-1,0,1)&lt;&gt;"",OFFSET(P90,-1,0,1,1)&lt;&gt;"")),OFFSET(C90,-2,0,1,1),IFERROR(VLOOKUP(【施】入力シート➁!B90,テーブル1[[#All],[医薬品名]:[単位2]],COLUMN(【施】入力シート➁!P86)-3,0),"")))</f>
        <v/>
      </c>
      <c r="D90" s="65"/>
      <c r="E90" s="60" t="str">
        <f ca="1">IF(AND(B90="",OFFSET(B90,-1,0,1,1)&lt;&gt;""),OFFSET(E90,-1,0,1,1),IF(AND(B90="",OFFSET(B90,-1,0,1,1)="",OR(OR(OFFSET(F90,-1,0,1)&lt;0,OFFSET(H90,-1,0,1)&lt;0),OFFSET(P90,-1,0,1,1)&lt;&gt;"")),OFFSET(E90,-2,0,1,1),IFERROR(VLOOKUP(【施】入力シート➁!B90,テーブル1[[#All],[医薬品名]:[単位2]],COLUMN(テーブル1[[#Headers],[単位2]])-3,0),"")))</f>
        <v/>
      </c>
      <c r="F90" s="66"/>
      <c r="G90" s="62" t="str">
        <f t="shared" ca="1" si="7"/>
        <v/>
      </c>
      <c r="H90" s="69"/>
      <c r="I90" s="62" t="str">
        <f t="shared" ca="1" si="8"/>
        <v/>
      </c>
      <c r="J90" s="77"/>
      <c r="K90" s="62" t="str">
        <f t="shared" ca="1" si="9"/>
        <v/>
      </c>
      <c r="L90" s="78"/>
      <c r="M90" s="62" t="str">
        <f t="shared" ca="1" si="10"/>
        <v/>
      </c>
      <c r="N90" s="79"/>
      <c r="O90" s="81"/>
      <c r="P90" s="81"/>
      <c r="Q90" s="89"/>
      <c r="R90" s="90"/>
      <c r="S90" s="88" t="str">
        <f t="shared" ca="1" si="13"/>
        <v/>
      </c>
      <c r="V90" s="16">
        <f t="shared" si="11"/>
        <v>1</v>
      </c>
    </row>
    <row r="91" spans="1:22" ht="40" customHeight="1">
      <c r="A91" s="16">
        <f t="shared" ca="1" si="12"/>
        <v>85</v>
      </c>
      <c r="B91" s="64"/>
      <c r="C91" s="58" t="str">
        <f ca="1">IF(AND(B91="",OFFSET(B91,-1,0,1,1)&lt;&gt;""),OFFSET(C91,-1,0,1,1),IF(AND(B91="",OFFSET(B91,-1,0,1,1)="",OR(OFFSET(N91,-1,0,1)&lt;&gt;"",OFFSET(P91,-1,0,1,1)&lt;&gt;"")),OFFSET(C91,-2,0,1,1),IFERROR(VLOOKUP(【施】入力シート➁!B91,テーブル1[[#All],[医薬品名]:[単位2]],COLUMN(【施】入力シート➁!P87)-3,0),"")))</f>
        <v/>
      </c>
      <c r="D91" s="65"/>
      <c r="E91" s="60" t="str">
        <f ca="1">IF(AND(B91="",OFFSET(B91,-1,0,1,1)&lt;&gt;""),OFFSET(E91,-1,0,1,1),IF(AND(B91="",OFFSET(B91,-1,0,1,1)="",OR(OR(OFFSET(F91,-1,0,1)&lt;0,OFFSET(H91,-1,0,1)&lt;0),OFFSET(P91,-1,0,1,1)&lt;&gt;"")),OFFSET(E91,-2,0,1,1),IFERROR(VLOOKUP(【施】入力シート➁!B91,テーブル1[[#All],[医薬品名]:[単位2]],COLUMN(テーブル1[[#Headers],[単位2]])-3,0),"")))</f>
        <v/>
      </c>
      <c r="F91" s="66"/>
      <c r="G91" s="62" t="str">
        <f t="shared" ca="1" si="7"/>
        <v/>
      </c>
      <c r="H91" s="69"/>
      <c r="I91" s="62" t="str">
        <f t="shared" ca="1" si="8"/>
        <v/>
      </c>
      <c r="J91" s="77"/>
      <c r="K91" s="62" t="str">
        <f t="shared" ca="1" si="9"/>
        <v/>
      </c>
      <c r="L91" s="78"/>
      <c r="M91" s="62" t="str">
        <f t="shared" ca="1" si="10"/>
        <v/>
      </c>
      <c r="N91" s="79"/>
      <c r="O91" s="81"/>
      <c r="P91" s="81"/>
      <c r="Q91" s="89"/>
      <c r="R91" s="90"/>
      <c r="S91" s="88" t="str">
        <f t="shared" ca="1" si="13"/>
        <v/>
      </c>
      <c r="V91" s="16">
        <f t="shared" si="11"/>
        <v>1</v>
      </c>
    </row>
    <row r="92" spans="1:22" ht="40" customHeight="1">
      <c r="A92" s="16">
        <f t="shared" ca="1" si="12"/>
        <v>86</v>
      </c>
      <c r="B92" s="64"/>
      <c r="C92" s="58" t="str">
        <f ca="1">IF(AND(B92="",OFFSET(B92,-1,0,1,1)&lt;&gt;""),OFFSET(C92,-1,0,1,1),IF(AND(B92="",OFFSET(B92,-1,0,1,1)="",OR(OFFSET(N92,-1,0,1)&lt;&gt;"",OFFSET(P92,-1,0,1,1)&lt;&gt;"")),OFFSET(C92,-2,0,1,1),IFERROR(VLOOKUP(【施】入力シート➁!B92,テーブル1[[#All],[医薬品名]:[単位2]],COLUMN(【施】入力シート➁!P88)-3,0),"")))</f>
        <v/>
      </c>
      <c r="D92" s="65"/>
      <c r="E92" s="60" t="str">
        <f ca="1">IF(AND(B92="",OFFSET(B92,-1,0,1,1)&lt;&gt;""),OFFSET(E92,-1,0,1,1),IF(AND(B92="",OFFSET(B92,-1,0,1,1)="",OR(OR(OFFSET(F92,-1,0,1)&lt;0,OFFSET(H92,-1,0,1)&lt;0),OFFSET(P92,-1,0,1,1)&lt;&gt;"")),OFFSET(E92,-2,0,1,1),IFERROR(VLOOKUP(【施】入力シート➁!B92,テーブル1[[#All],[医薬品名]:[単位2]],COLUMN(テーブル1[[#Headers],[単位2]])-3,0),"")))</f>
        <v/>
      </c>
      <c r="F92" s="66"/>
      <c r="G92" s="62" t="str">
        <f t="shared" ca="1" si="7"/>
        <v/>
      </c>
      <c r="H92" s="69"/>
      <c r="I92" s="62" t="str">
        <f t="shared" ca="1" si="8"/>
        <v/>
      </c>
      <c r="J92" s="77"/>
      <c r="K92" s="62" t="str">
        <f t="shared" ca="1" si="9"/>
        <v/>
      </c>
      <c r="L92" s="78"/>
      <c r="M92" s="62" t="str">
        <f t="shared" ca="1" si="10"/>
        <v/>
      </c>
      <c r="N92" s="79"/>
      <c r="O92" s="81"/>
      <c r="P92" s="81"/>
      <c r="Q92" s="89"/>
      <c r="R92" s="90"/>
      <c r="S92" s="88" t="str">
        <f t="shared" ca="1" si="13"/>
        <v/>
      </c>
      <c r="V92" s="16">
        <f t="shared" si="11"/>
        <v>1</v>
      </c>
    </row>
    <row r="93" spans="1:22" ht="40" customHeight="1">
      <c r="A93" s="16">
        <f t="shared" ca="1" si="12"/>
        <v>87</v>
      </c>
      <c r="B93" s="64"/>
      <c r="C93" s="58" t="str">
        <f ca="1">IF(AND(B93="",OFFSET(B93,-1,0,1,1)&lt;&gt;""),OFFSET(C93,-1,0,1,1),IF(AND(B93="",OFFSET(B93,-1,0,1,1)="",OR(OFFSET(N93,-1,0,1)&lt;&gt;"",OFFSET(P93,-1,0,1,1)&lt;&gt;"")),OFFSET(C93,-2,0,1,1),IFERROR(VLOOKUP(【施】入力シート➁!B93,テーブル1[[#All],[医薬品名]:[単位2]],COLUMN(【施】入力シート➁!P89)-3,0),"")))</f>
        <v/>
      </c>
      <c r="D93" s="65"/>
      <c r="E93" s="60" t="str">
        <f ca="1">IF(AND(B93="",OFFSET(B93,-1,0,1,1)&lt;&gt;""),OFFSET(E93,-1,0,1,1),IF(AND(B93="",OFFSET(B93,-1,0,1,1)="",OR(OR(OFFSET(F93,-1,0,1)&lt;0,OFFSET(H93,-1,0,1)&lt;0),OFFSET(P93,-1,0,1,1)&lt;&gt;"")),OFFSET(E93,-2,0,1,1),IFERROR(VLOOKUP(【施】入力シート➁!B93,テーブル1[[#All],[医薬品名]:[単位2]],COLUMN(テーブル1[[#Headers],[単位2]])-3,0),"")))</f>
        <v/>
      </c>
      <c r="F93" s="66"/>
      <c r="G93" s="62" t="str">
        <f t="shared" ca="1" si="7"/>
        <v/>
      </c>
      <c r="H93" s="69"/>
      <c r="I93" s="62" t="str">
        <f t="shared" ca="1" si="8"/>
        <v/>
      </c>
      <c r="J93" s="77"/>
      <c r="K93" s="62" t="str">
        <f t="shared" ca="1" si="9"/>
        <v/>
      </c>
      <c r="L93" s="78"/>
      <c r="M93" s="62" t="str">
        <f t="shared" ca="1" si="10"/>
        <v/>
      </c>
      <c r="N93" s="79"/>
      <c r="O93" s="81"/>
      <c r="P93" s="81"/>
      <c r="Q93" s="89"/>
      <c r="R93" s="90"/>
      <c r="S93" s="88" t="str">
        <f t="shared" ca="1" si="13"/>
        <v/>
      </c>
      <c r="V93" s="16">
        <f t="shared" si="11"/>
        <v>1</v>
      </c>
    </row>
    <row r="94" spans="1:22" ht="40" customHeight="1">
      <c r="A94" s="16">
        <f t="shared" ca="1" si="12"/>
        <v>88</v>
      </c>
      <c r="B94" s="64"/>
      <c r="C94" s="58" t="str">
        <f ca="1">IF(AND(B94="",OFFSET(B94,-1,0,1,1)&lt;&gt;""),OFFSET(C94,-1,0,1,1),IF(AND(B94="",OFFSET(B94,-1,0,1,1)="",OR(OFFSET(N94,-1,0,1)&lt;&gt;"",OFFSET(P94,-1,0,1,1)&lt;&gt;"")),OFFSET(C94,-2,0,1,1),IFERROR(VLOOKUP(【施】入力シート➁!B94,テーブル1[[#All],[医薬品名]:[単位2]],COLUMN(【施】入力シート➁!P90)-3,0),"")))</f>
        <v/>
      </c>
      <c r="D94" s="65"/>
      <c r="E94" s="60" t="str">
        <f ca="1">IF(AND(B94="",OFFSET(B94,-1,0,1,1)&lt;&gt;""),OFFSET(E94,-1,0,1,1),IF(AND(B94="",OFFSET(B94,-1,0,1,1)="",OR(OR(OFFSET(F94,-1,0,1)&lt;0,OFFSET(H94,-1,0,1)&lt;0),OFFSET(P94,-1,0,1,1)&lt;&gt;"")),OFFSET(E94,-2,0,1,1),IFERROR(VLOOKUP(【施】入力シート➁!B94,テーブル1[[#All],[医薬品名]:[単位2]],COLUMN(テーブル1[[#Headers],[単位2]])-3,0),"")))</f>
        <v/>
      </c>
      <c r="F94" s="66"/>
      <c r="G94" s="62" t="str">
        <f t="shared" ca="1" si="7"/>
        <v/>
      </c>
      <c r="H94" s="69"/>
      <c r="I94" s="62" t="str">
        <f t="shared" ca="1" si="8"/>
        <v/>
      </c>
      <c r="J94" s="77"/>
      <c r="K94" s="62" t="str">
        <f t="shared" ca="1" si="9"/>
        <v/>
      </c>
      <c r="L94" s="78"/>
      <c r="M94" s="62" t="str">
        <f t="shared" ca="1" si="10"/>
        <v/>
      </c>
      <c r="N94" s="79"/>
      <c r="O94" s="81"/>
      <c r="P94" s="81"/>
      <c r="Q94" s="89"/>
      <c r="R94" s="90"/>
      <c r="S94" s="88" t="str">
        <f t="shared" ca="1" si="13"/>
        <v/>
      </c>
      <c r="V94" s="16">
        <f t="shared" si="11"/>
        <v>1</v>
      </c>
    </row>
    <row r="95" spans="1:22" ht="40" customHeight="1">
      <c r="A95" s="16">
        <f t="shared" ca="1" si="12"/>
        <v>89</v>
      </c>
      <c r="B95" s="64"/>
      <c r="C95" s="58" t="str">
        <f ca="1">IF(AND(B95="",OFFSET(B95,-1,0,1,1)&lt;&gt;""),OFFSET(C95,-1,0,1,1),IF(AND(B95="",OFFSET(B95,-1,0,1,1)="",OR(OFFSET(N95,-1,0,1)&lt;&gt;"",OFFSET(P95,-1,0,1,1)&lt;&gt;"")),OFFSET(C95,-2,0,1,1),IFERROR(VLOOKUP(【施】入力シート➁!B95,テーブル1[[#All],[医薬品名]:[単位2]],COLUMN(【施】入力シート➁!P91)-3,0),"")))</f>
        <v/>
      </c>
      <c r="D95" s="65"/>
      <c r="E95" s="60" t="str">
        <f ca="1">IF(AND(B95="",OFFSET(B95,-1,0,1,1)&lt;&gt;""),OFFSET(E95,-1,0,1,1),IF(AND(B95="",OFFSET(B95,-1,0,1,1)="",OR(OR(OFFSET(F95,-1,0,1)&lt;0,OFFSET(H95,-1,0,1)&lt;0),OFFSET(P95,-1,0,1,1)&lt;&gt;"")),OFFSET(E95,-2,0,1,1),IFERROR(VLOOKUP(【施】入力シート➁!B95,テーブル1[[#All],[医薬品名]:[単位2]],COLUMN(テーブル1[[#Headers],[単位2]])-3,0),"")))</f>
        <v/>
      </c>
      <c r="F95" s="66"/>
      <c r="G95" s="62" t="str">
        <f t="shared" ca="1" si="7"/>
        <v/>
      </c>
      <c r="H95" s="69"/>
      <c r="I95" s="62" t="str">
        <f t="shared" ca="1" si="8"/>
        <v/>
      </c>
      <c r="J95" s="77"/>
      <c r="K95" s="62" t="str">
        <f t="shared" ca="1" si="9"/>
        <v/>
      </c>
      <c r="L95" s="78"/>
      <c r="M95" s="62" t="str">
        <f t="shared" ca="1" si="10"/>
        <v/>
      </c>
      <c r="N95" s="79"/>
      <c r="O95" s="81"/>
      <c r="P95" s="81"/>
      <c r="Q95" s="89"/>
      <c r="R95" s="90"/>
      <c r="S95" s="88" t="str">
        <f t="shared" ca="1" si="13"/>
        <v/>
      </c>
      <c r="V95" s="16">
        <f t="shared" si="11"/>
        <v>1</v>
      </c>
    </row>
    <row r="96" spans="1:22" ht="40" customHeight="1">
      <c r="A96" s="16">
        <f t="shared" ca="1" si="12"/>
        <v>90</v>
      </c>
      <c r="B96" s="64"/>
      <c r="C96" s="58" t="str">
        <f ca="1">IF(AND(B96="",OFFSET(B96,-1,0,1,1)&lt;&gt;""),OFFSET(C96,-1,0,1,1),IF(AND(B96="",OFFSET(B96,-1,0,1,1)="",OR(OFFSET(N96,-1,0,1)&lt;&gt;"",OFFSET(P96,-1,0,1,1)&lt;&gt;"")),OFFSET(C96,-2,0,1,1),IFERROR(VLOOKUP(【施】入力シート➁!B96,テーブル1[[#All],[医薬品名]:[単位2]],COLUMN(【施】入力シート➁!P92)-3,0),"")))</f>
        <v/>
      </c>
      <c r="D96" s="65"/>
      <c r="E96" s="60" t="str">
        <f ca="1">IF(AND(B96="",OFFSET(B96,-1,0,1,1)&lt;&gt;""),OFFSET(E96,-1,0,1,1),IF(AND(B96="",OFFSET(B96,-1,0,1,1)="",OR(OR(OFFSET(F96,-1,0,1)&lt;0,OFFSET(H96,-1,0,1)&lt;0),OFFSET(P96,-1,0,1,1)&lt;&gt;"")),OFFSET(E96,-2,0,1,1),IFERROR(VLOOKUP(【施】入力シート➁!B96,テーブル1[[#All],[医薬品名]:[単位2]],COLUMN(テーブル1[[#Headers],[単位2]])-3,0),"")))</f>
        <v/>
      </c>
      <c r="F96" s="66"/>
      <c r="G96" s="62" t="str">
        <f t="shared" ca="1" si="7"/>
        <v/>
      </c>
      <c r="H96" s="69"/>
      <c r="I96" s="62" t="str">
        <f t="shared" ca="1" si="8"/>
        <v/>
      </c>
      <c r="J96" s="77"/>
      <c r="K96" s="62" t="str">
        <f t="shared" ca="1" si="9"/>
        <v/>
      </c>
      <c r="L96" s="78"/>
      <c r="M96" s="62" t="str">
        <f t="shared" ca="1" si="10"/>
        <v/>
      </c>
      <c r="N96" s="79"/>
      <c r="O96" s="81"/>
      <c r="P96" s="81"/>
      <c r="Q96" s="89"/>
      <c r="R96" s="90"/>
      <c r="S96" s="88" t="str">
        <f t="shared" ca="1" si="13"/>
        <v/>
      </c>
      <c r="V96" s="16">
        <f t="shared" si="11"/>
        <v>1</v>
      </c>
    </row>
    <row r="97" spans="1:22" ht="40" customHeight="1">
      <c r="A97" s="16">
        <f t="shared" ca="1" si="12"/>
        <v>91</v>
      </c>
      <c r="B97" s="64"/>
      <c r="C97" s="58" t="str">
        <f ca="1">IF(AND(B97="",OFFSET(B97,-1,0,1,1)&lt;&gt;""),OFFSET(C97,-1,0,1,1),IF(AND(B97="",OFFSET(B97,-1,0,1,1)="",OR(OFFSET(N97,-1,0,1)&lt;&gt;"",OFFSET(P97,-1,0,1,1)&lt;&gt;"")),OFFSET(C97,-2,0,1,1),IFERROR(VLOOKUP(【施】入力シート➁!B97,テーブル1[[#All],[医薬品名]:[単位2]],COLUMN(【施】入力シート➁!P93)-3,0),"")))</f>
        <v/>
      </c>
      <c r="D97" s="65"/>
      <c r="E97" s="60" t="str">
        <f ca="1">IF(AND(B97="",OFFSET(B97,-1,0,1,1)&lt;&gt;""),OFFSET(E97,-1,0,1,1),IF(AND(B97="",OFFSET(B97,-1,0,1,1)="",OR(OR(OFFSET(F97,-1,0,1)&lt;0,OFFSET(H97,-1,0,1)&lt;0),OFFSET(P97,-1,0,1,1)&lt;&gt;"")),OFFSET(E97,-2,0,1,1),IFERROR(VLOOKUP(【施】入力シート➁!B97,テーブル1[[#All],[医薬品名]:[単位2]],COLUMN(テーブル1[[#Headers],[単位2]])-3,0),"")))</f>
        <v/>
      </c>
      <c r="F97" s="66"/>
      <c r="G97" s="62" t="str">
        <f t="shared" ca="1" si="7"/>
        <v/>
      </c>
      <c r="H97" s="69"/>
      <c r="I97" s="62" t="str">
        <f t="shared" ca="1" si="8"/>
        <v/>
      </c>
      <c r="J97" s="77"/>
      <c r="K97" s="62" t="str">
        <f t="shared" ca="1" si="9"/>
        <v/>
      </c>
      <c r="L97" s="78"/>
      <c r="M97" s="62" t="str">
        <f t="shared" ca="1" si="10"/>
        <v/>
      </c>
      <c r="N97" s="79"/>
      <c r="O97" s="81"/>
      <c r="P97" s="81"/>
      <c r="Q97" s="89"/>
      <c r="R97" s="91"/>
      <c r="S97" s="88" t="str">
        <f t="shared" ca="1" si="13"/>
        <v/>
      </c>
      <c r="V97" s="16">
        <f t="shared" si="11"/>
        <v>1</v>
      </c>
    </row>
    <row r="98" spans="1:22" ht="40" customHeight="1">
      <c r="A98" s="16">
        <f t="shared" ca="1" si="12"/>
        <v>92</v>
      </c>
      <c r="B98" s="64"/>
      <c r="C98" s="58" t="str">
        <f ca="1">IF(AND(B98="",OFFSET(B98,-1,0,1,1)&lt;&gt;""),OFFSET(C98,-1,0,1,1),IF(AND(B98="",OFFSET(B98,-1,0,1,1)="",OR(OFFSET(N98,-1,0,1)&lt;&gt;"",OFFSET(P98,-1,0,1,1)&lt;&gt;"")),OFFSET(C98,-2,0,1,1),IFERROR(VLOOKUP(【施】入力シート➁!B98,テーブル1[[#All],[医薬品名]:[単位2]],COLUMN(【施】入力シート➁!P94)-3,0),"")))</f>
        <v/>
      </c>
      <c r="D98" s="65"/>
      <c r="E98" s="60" t="str">
        <f ca="1">IF(AND(B98="",OFFSET(B98,-1,0,1,1)&lt;&gt;""),OFFSET(E98,-1,0,1,1),IF(AND(B98="",OFFSET(B98,-1,0,1,1)="",OR(OR(OFFSET(F98,-1,0,1)&lt;0,OFFSET(H98,-1,0,1)&lt;0),OFFSET(P98,-1,0,1,1)&lt;&gt;"")),OFFSET(E98,-2,0,1,1),IFERROR(VLOOKUP(【施】入力シート➁!B98,テーブル1[[#All],[医薬品名]:[単位2]],COLUMN(テーブル1[[#Headers],[単位2]])-3,0),"")))</f>
        <v/>
      </c>
      <c r="F98" s="66"/>
      <c r="G98" s="62" t="str">
        <f t="shared" ca="1" si="7"/>
        <v/>
      </c>
      <c r="H98" s="69"/>
      <c r="I98" s="62" t="str">
        <f t="shared" ca="1" si="8"/>
        <v/>
      </c>
      <c r="J98" s="77"/>
      <c r="K98" s="62" t="str">
        <f t="shared" ca="1" si="9"/>
        <v/>
      </c>
      <c r="L98" s="78"/>
      <c r="M98" s="62" t="str">
        <f t="shared" ca="1" si="10"/>
        <v/>
      </c>
      <c r="N98" s="79"/>
      <c r="O98" s="81"/>
      <c r="P98" s="81"/>
      <c r="Q98" s="89"/>
      <c r="R98" s="91"/>
      <c r="S98" s="88" t="str">
        <f t="shared" ca="1" si="13"/>
        <v/>
      </c>
      <c r="V98" s="16">
        <f t="shared" si="11"/>
        <v>1</v>
      </c>
    </row>
    <row r="99" spans="1:22" ht="40" customHeight="1">
      <c r="A99" s="16">
        <f t="shared" ca="1" si="12"/>
        <v>93</v>
      </c>
      <c r="B99" s="64"/>
      <c r="C99" s="58" t="str">
        <f ca="1">IF(AND(B99="",OFFSET(B99,-1,0,1,1)&lt;&gt;""),OFFSET(C99,-1,0,1,1),IF(AND(B99="",OFFSET(B99,-1,0,1,1)="",OR(OFFSET(N99,-1,0,1)&lt;&gt;"",OFFSET(P99,-1,0,1,1)&lt;&gt;"")),OFFSET(C99,-2,0,1,1),IFERROR(VLOOKUP(【施】入力シート➁!B99,テーブル1[[#All],[医薬品名]:[単位2]],COLUMN(【施】入力シート➁!P95)-3,0),"")))</f>
        <v/>
      </c>
      <c r="D99" s="65"/>
      <c r="E99" s="60" t="str">
        <f ca="1">IF(AND(B99="",OFFSET(B99,-1,0,1,1)&lt;&gt;""),OFFSET(E99,-1,0,1,1),IF(AND(B99="",OFFSET(B99,-1,0,1,1)="",OR(OR(OFFSET(F99,-1,0,1)&lt;0,OFFSET(H99,-1,0,1)&lt;0),OFFSET(P99,-1,0,1,1)&lt;&gt;"")),OFFSET(E99,-2,0,1,1),IFERROR(VLOOKUP(【施】入力シート➁!B99,テーブル1[[#All],[医薬品名]:[単位2]],COLUMN(テーブル1[[#Headers],[単位2]])-3,0),"")))</f>
        <v/>
      </c>
      <c r="F99" s="66"/>
      <c r="G99" s="62" t="str">
        <f t="shared" ca="1" si="7"/>
        <v/>
      </c>
      <c r="H99" s="69"/>
      <c r="I99" s="62" t="str">
        <f t="shared" ca="1" si="8"/>
        <v/>
      </c>
      <c r="J99" s="77"/>
      <c r="K99" s="62" t="str">
        <f t="shared" ca="1" si="9"/>
        <v/>
      </c>
      <c r="L99" s="78"/>
      <c r="M99" s="62" t="str">
        <f t="shared" ca="1" si="10"/>
        <v/>
      </c>
      <c r="N99" s="79"/>
      <c r="O99" s="81"/>
      <c r="P99" s="81"/>
      <c r="Q99" s="89"/>
      <c r="R99" s="91"/>
      <c r="S99" s="88" t="str">
        <f t="shared" ca="1" si="13"/>
        <v/>
      </c>
      <c r="V99" s="16">
        <f t="shared" si="11"/>
        <v>1</v>
      </c>
    </row>
    <row r="100" spans="1:22" ht="40" customHeight="1">
      <c r="A100" s="16">
        <f t="shared" ca="1" si="12"/>
        <v>94</v>
      </c>
      <c r="B100" s="64"/>
      <c r="C100" s="58" t="str">
        <f ca="1">IF(AND(B100="",OFFSET(B100,-1,0,1,1)&lt;&gt;""),OFFSET(C100,-1,0,1,1),IF(AND(B100="",OFFSET(B100,-1,0,1,1)="",OR(OFFSET(N100,-1,0,1)&lt;&gt;"",OFFSET(P100,-1,0,1,1)&lt;&gt;"")),OFFSET(C100,-2,0,1,1),IFERROR(VLOOKUP(【施】入力シート➁!B100,テーブル1[[#All],[医薬品名]:[単位2]],COLUMN(【施】入力シート➁!P96)-3,0),"")))</f>
        <v/>
      </c>
      <c r="D100" s="65"/>
      <c r="E100" s="60" t="str">
        <f ca="1">IF(AND(B100="",OFFSET(B100,-1,0,1,1)&lt;&gt;""),OFFSET(E100,-1,0,1,1),IF(AND(B100="",OFFSET(B100,-1,0,1,1)="",OR(OR(OFFSET(F100,-1,0,1)&lt;0,OFFSET(H100,-1,0,1)&lt;0),OFFSET(P100,-1,0,1,1)&lt;&gt;"")),OFFSET(E100,-2,0,1,1),IFERROR(VLOOKUP(【施】入力シート➁!B100,テーブル1[[#All],[医薬品名]:[単位2]],COLUMN(テーブル1[[#Headers],[単位2]])-3,0),"")))</f>
        <v/>
      </c>
      <c r="F100" s="66"/>
      <c r="G100" s="62" t="str">
        <f t="shared" ca="1" si="7"/>
        <v/>
      </c>
      <c r="H100" s="69"/>
      <c r="I100" s="62" t="str">
        <f t="shared" ca="1" si="8"/>
        <v/>
      </c>
      <c r="J100" s="77"/>
      <c r="K100" s="62" t="str">
        <f t="shared" ca="1" si="9"/>
        <v/>
      </c>
      <c r="L100" s="78"/>
      <c r="M100" s="62" t="str">
        <f t="shared" ca="1" si="10"/>
        <v/>
      </c>
      <c r="N100" s="79"/>
      <c r="O100" s="81"/>
      <c r="P100" s="81"/>
      <c r="Q100" s="89"/>
      <c r="R100" s="91"/>
      <c r="S100" s="88" t="str">
        <f t="shared" ca="1" si="13"/>
        <v/>
      </c>
      <c r="V100" s="16">
        <f t="shared" si="11"/>
        <v>1</v>
      </c>
    </row>
    <row r="101" spans="1:22" ht="40" customHeight="1">
      <c r="A101" s="16">
        <f t="shared" ca="1" si="12"/>
        <v>95</v>
      </c>
      <c r="B101" s="64"/>
      <c r="C101" s="58" t="str">
        <f ca="1">IF(AND(B101="",OFFSET(B101,-1,0,1,1)&lt;&gt;""),OFFSET(C101,-1,0,1,1),IF(AND(B101="",OFFSET(B101,-1,0,1,1)="",OR(OFFSET(N101,-1,0,1)&lt;&gt;"",OFFSET(P101,-1,0,1,1)&lt;&gt;"")),OFFSET(C101,-2,0,1,1),IFERROR(VLOOKUP(【施】入力シート➁!B101,テーブル1[[#All],[医薬品名]:[単位2]],COLUMN(【施】入力シート➁!P97)-3,0),"")))</f>
        <v/>
      </c>
      <c r="D101" s="65"/>
      <c r="E101" s="60" t="str">
        <f ca="1">IF(AND(B101="",OFFSET(B101,-1,0,1,1)&lt;&gt;""),OFFSET(E101,-1,0,1,1),IF(AND(B101="",OFFSET(B101,-1,0,1,1)="",OR(OR(OFFSET(F101,-1,0,1)&lt;0,OFFSET(H101,-1,0,1)&lt;0),OFFSET(P101,-1,0,1,1)&lt;&gt;"")),OFFSET(E101,-2,0,1,1),IFERROR(VLOOKUP(【施】入力シート➁!B101,テーブル1[[#All],[医薬品名]:[単位2]],COLUMN(テーブル1[[#Headers],[単位2]])-3,0),"")))</f>
        <v/>
      </c>
      <c r="F101" s="66"/>
      <c r="G101" s="62" t="str">
        <f t="shared" ca="1" si="7"/>
        <v/>
      </c>
      <c r="H101" s="69"/>
      <c r="I101" s="62" t="str">
        <f t="shared" ca="1" si="8"/>
        <v/>
      </c>
      <c r="J101" s="77"/>
      <c r="K101" s="62" t="str">
        <f t="shared" ca="1" si="9"/>
        <v/>
      </c>
      <c r="L101" s="78"/>
      <c r="M101" s="62" t="str">
        <f t="shared" ca="1" si="10"/>
        <v/>
      </c>
      <c r="N101" s="79"/>
      <c r="O101" s="81"/>
      <c r="P101" s="81"/>
      <c r="Q101" s="89"/>
      <c r="R101" s="91"/>
      <c r="S101" s="88" t="str">
        <f t="shared" ca="1" si="13"/>
        <v/>
      </c>
      <c r="V101" s="16">
        <f t="shared" si="11"/>
        <v>1</v>
      </c>
    </row>
    <row r="102" spans="1:22" ht="40" customHeight="1">
      <c r="A102" s="16">
        <f t="shared" ca="1" si="12"/>
        <v>96</v>
      </c>
      <c r="B102" s="64"/>
      <c r="C102" s="58" t="str">
        <f ca="1">IF(AND(B102="",OFFSET(B102,-1,0,1,1)&lt;&gt;""),OFFSET(C102,-1,0,1,1),IF(AND(B102="",OFFSET(B102,-1,0,1,1)="",OR(OFFSET(N102,-1,0,1)&lt;&gt;"",OFFSET(P102,-1,0,1,1)&lt;&gt;"")),OFFSET(C102,-2,0,1,1),IFERROR(VLOOKUP(【施】入力シート➁!B102,テーブル1[[#All],[医薬品名]:[単位2]],COLUMN(【施】入力シート➁!P98)-3,0),"")))</f>
        <v/>
      </c>
      <c r="D102" s="65"/>
      <c r="E102" s="60" t="str">
        <f ca="1">IF(AND(B102="",OFFSET(B102,-1,0,1,1)&lt;&gt;""),OFFSET(E102,-1,0,1,1),IF(AND(B102="",OFFSET(B102,-1,0,1,1)="",OR(OR(OFFSET(F102,-1,0,1)&lt;0,OFFSET(H102,-1,0,1)&lt;0),OFFSET(P102,-1,0,1,1)&lt;&gt;"")),OFFSET(E102,-2,0,1,1),IFERROR(VLOOKUP(【施】入力シート➁!B102,テーブル1[[#All],[医薬品名]:[単位2]],COLUMN(テーブル1[[#Headers],[単位2]])-3,0),"")))</f>
        <v/>
      </c>
      <c r="F102" s="66"/>
      <c r="G102" s="62" t="str">
        <f t="shared" ca="1" si="7"/>
        <v/>
      </c>
      <c r="H102" s="69"/>
      <c r="I102" s="62" t="str">
        <f t="shared" ca="1" si="8"/>
        <v/>
      </c>
      <c r="J102" s="77"/>
      <c r="K102" s="62" t="str">
        <f t="shared" ca="1" si="9"/>
        <v/>
      </c>
      <c r="L102" s="78"/>
      <c r="M102" s="62" t="str">
        <f t="shared" ca="1" si="10"/>
        <v/>
      </c>
      <c r="N102" s="79"/>
      <c r="O102" s="81"/>
      <c r="P102" s="81"/>
      <c r="Q102" s="89"/>
      <c r="R102" s="91"/>
      <c r="S102" s="88" t="str">
        <f t="shared" ca="1" si="13"/>
        <v/>
      </c>
      <c r="V102" s="16">
        <f t="shared" si="11"/>
        <v>1</v>
      </c>
    </row>
    <row r="103" spans="1:22" ht="40" customHeight="1">
      <c r="A103" s="16">
        <f t="shared" ca="1" si="12"/>
        <v>97</v>
      </c>
      <c r="B103" s="64"/>
      <c r="C103" s="58" t="str">
        <f ca="1">IF(AND(B103="",OFFSET(B103,-1,0,1,1)&lt;&gt;""),OFFSET(C103,-1,0,1,1),IF(AND(B103="",OFFSET(B103,-1,0,1,1)="",OR(OFFSET(N103,-1,0,1)&lt;&gt;"",OFFSET(P103,-1,0,1,1)&lt;&gt;"")),OFFSET(C103,-2,0,1,1),IFERROR(VLOOKUP(【施】入力シート➁!B103,テーブル1[[#All],[医薬品名]:[単位2]],COLUMN(【施】入力シート➁!P99)-3,0),"")))</f>
        <v/>
      </c>
      <c r="D103" s="65"/>
      <c r="E103" s="60" t="str">
        <f ca="1">IF(AND(B103="",OFFSET(B103,-1,0,1,1)&lt;&gt;""),OFFSET(E103,-1,0,1,1),IF(AND(B103="",OFFSET(B103,-1,0,1,1)="",OR(OR(OFFSET(F103,-1,0,1)&lt;0,OFFSET(H103,-1,0,1)&lt;0),OFFSET(P103,-1,0,1,1)&lt;&gt;"")),OFFSET(E103,-2,0,1,1),IFERROR(VLOOKUP(【施】入力シート➁!B103,テーブル1[[#All],[医薬品名]:[単位2]],COLUMN(テーブル1[[#Headers],[単位2]])-3,0),"")))</f>
        <v/>
      </c>
      <c r="F103" s="66"/>
      <c r="G103" s="62" t="str">
        <f t="shared" ca="1" si="7"/>
        <v/>
      </c>
      <c r="H103" s="69"/>
      <c r="I103" s="62" t="str">
        <f t="shared" ca="1" si="8"/>
        <v/>
      </c>
      <c r="J103" s="77"/>
      <c r="K103" s="62" t="str">
        <f t="shared" ca="1" si="9"/>
        <v/>
      </c>
      <c r="L103" s="78"/>
      <c r="M103" s="62" t="str">
        <f t="shared" ca="1" si="10"/>
        <v/>
      </c>
      <c r="N103" s="79"/>
      <c r="O103" s="81"/>
      <c r="P103" s="81"/>
      <c r="Q103" s="89"/>
      <c r="R103" s="91"/>
      <c r="S103" s="88" t="str">
        <f t="shared" ca="1" si="13"/>
        <v/>
      </c>
      <c r="V103" s="16">
        <f t="shared" si="11"/>
        <v>1</v>
      </c>
    </row>
    <row r="104" spans="1:22" ht="40" customHeight="1">
      <c r="A104" s="16">
        <f t="shared" ca="1" si="12"/>
        <v>98</v>
      </c>
      <c r="B104" s="64"/>
      <c r="C104" s="58" t="str">
        <f ca="1">IF(AND(B104="",OFFSET(B104,-1,0,1,1)&lt;&gt;""),OFFSET(C104,-1,0,1,1),IF(AND(B104="",OFFSET(B104,-1,0,1,1)="",OR(OFFSET(N104,-1,0,1)&lt;&gt;"",OFFSET(P104,-1,0,1,1)&lt;&gt;"")),OFFSET(C104,-2,0,1,1),IFERROR(VLOOKUP(【施】入力シート➁!B104,テーブル1[[#All],[医薬品名]:[単位2]],COLUMN(【施】入力シート➁!P100)-3,0),"")))</f>
        <v/>
      </c>
      <c r="D104" s="65"/>
      <c r="E104" s="60" t="str">
        <f ca="1">IF(AND(B104="",OFFSET(B104,-1,0,1,1)&lt;&gt;""),OFFSET(E104,-1,0,1,1),IF(AND(B104="",OFFSET(B104,-1,0,1,1)="",OR(OR(OFFSET(F104,-1,0,1)&lt;0,OFFSET(H104,-1,0,1)&lt;0),OFFSET(P104,-1,0,1,1)&lt;&gt;"")),OFFSET(E104,-2,0,1,1),IFERROR(VLOOKUP(【施】入力シート➁!B104,テーブル1[[#All],[医薬品名]:[単位2]],COLUMN(テーブル1[[#Headers],[単位2]])-3,0),"")))</f>
        <v/>
      </c>
      <c r="F104" s="66"/>
      <c r="G104" s="62" t="str">
        <f t="shared" ca="1" si="7"/>
        <v/>
      </c>
      <c r="H104" s="69"/>
      <c r="I104" s="62" t="str">
        <f t="shared" ca="1" si="8"/>
        <v/>
      </c>
      <c r="J104" s="77"/>
      <c r="K104" s="62" t="str">
        <f t="shared" ca="1" si="9"/>
        <v/>
      </c>
      <c r="L104" s="78"/>
      <c r="M104" s="62" t="str">
        <f t="shared" ca="1" si="10"/>
        <v/>
      </c>
      <c r="N104" s="79"/>
      <c r="O104" s="81"/>
      <c r="P104" s="81"/>
      <c r="Q104" s="89"/>
      <c r="R104" s="91"/>
      <c r="S104" s="88" t="str">
        <f t="shared" ca="1" si="13"/>
        <v/>
      </c>
      <c r="V104" s="16">
        <f t="shared" si="11"/>
        <v>1</v>
      </c>
    </row>
    <row r="105" spans="1:22" ht="40" customHeight="1">
      <c r="A105" s="16">
        <f t="shared" ca="1" si="12"/>
        <v>99</v>
      </c>
      <c r="B105" s="64"/>
      <c r="C105" s="58" t="str">
        <f ca="1">IF(AND(B105="",OFFSET(B105,-1,0,1,1)&lt;&gt;""),OFFSET(C105,-1,0,1,1),IF(AND(B105="",OFFSET(B105,-1,0,1,1)="",OR(OFFSET(N105,-1,0,1)&lt;&gt;"",OFFSET(P105,-1,0,1,1)&lt;&gt;"")),OFFSET(C105,-2,0,1,1),IFERROR(VLOOKUP(【施】入力シート➁!B105,テーブル1[[#All],[医薬品名]:[単位2]],COLUMN(【施】入力シート➁!P101)-3,0),"")))</f>
        <v/>
      </c>
      <c r="D105" s="65"/>
      <c r="E105" s="60" t="str">
        <f ca="1">IF(AND(B105="",OFFSET(B105,-1,0,1,1)&lt;&gt;""),OFFSET(E105,-1,0,1,1),IF(AND(B105="",OFFSET(B105,-1,0,1,1)="",OR(OR(OFFSET(F105,-1,0,1)&lt;0,OFFSET(H105,-1,0,1)&lt;0),OFFSET(P105,-1,0,1,1)&lt;&gt;"")),OFFSET(E105,-2,0,1,1),IFERROR(VLOOKUP(【施】入力シート➁!B105,テーブル1[[#All],[医薬品名]:[単位2]],COLUMN(テーブル1[[#Headers],[単位2]])-3,0),"")))</f>
        <v/>
      </c>
      <c r="F105" s="66"/>
      <c r="G105" s="62" t="str">
        <f t="shared" ca="1" si="7"/>
        <v/>
      </c>
      <c r="H105" s="69"/>
      <c r="I105" s="62" t="str">
        <f t="shared" ca="1" si="8"/>
        <v/>
      </c>
      <c r="J105" s="77"/>
      <c r="K105" s="62" t="str">
        <f t="shared" ca="1" si="9"/>
        <v/>
      </c>
      <c r="L105" s="78"/>
      <c r="M105" s="62" t="str">
        <f t="shared" ca="1" si="10"/>
        <v/>
      </c>
      <c r="N105" s="79"/>
      <c r="O105" s="81"/>
      <c r="P105" s="81"/>
      <c r="Q105" s="89"/>
      <c r="R105" s="91"/>
      <c r="S105" s="88" t="str">
        <f t="shared" ca="1" si="13"/>
        <v/>
      </c>
      <c r="V105" s="16">
        <f t="shared" si="11"/>
        <v>1</v>
      </c>
    </row>
    <row r="106" spans="1:22" ht="40" customHeight="1">
      <c r="A106" s="16">
        <f t="shared" ca="1" si="12"/>
        <v>100</v>
      </c>
      <c r="B106" s="64"/>
      <c r="C106" s="58" t="str">
        <f ca="1">IF(AND(B106="",OFFSET(B106,-1,0,1,1)&lt;&gt;""),OFFSET(C106,-1,0,1,1),IF(AND(B106="",OFFSET(B106,-1,0,1,1)="",OR(OFFSET(N106,-1,0,1)&lt;&gt;"",OFFSET(P106,-1,0,1,1)&lt;&gt;"")),OFFSET(C106,-2,0,1,1),IFERROR(VLOOKUP(【施】入力シート➁!B106,テーブル1[[#All],[医薬品名]:[単位2]],COLUMN(【施】入力シート➁!P102)-3,0),"")))</f>
        <v/>
      </c>
      <c r="D106" s="65"/>
      <c r="E106" s="60" t="str">
        <f ca="1">IF(AND(B106="",OFFSET(B106,-1,0,1,1)&lt;&gt;""),OFFSET(E106,-1,0,1,1),IF(AND(B106="",OFFSET(B106,-1,0,1,1)="",OR(OR(OFFSET(F106,-1,0,1)&lt;0,OFFSET(H106,-1,0,1)&lt;0),OFFSET(P106,-1,0,1,1)&lt;&gt;"")),OFFSET(E106,-2,0,1,1),IFERROR(VLOOKUP(【施】入力シート➁!B106,テーブル1[[#All],[医薬品名]:[単位2]],COLUMN(テーブル1[[#Headers],[単位2]])-3,0),"")))</f>
        <v/>
      </c>
      <c r="F106" s="66"/>
      <c r="G106" s="62" t="str">
        <f t="shared" ca="1" si="7"/>
        <v/>
      </c>
      <c r="H106" s="69"/>
      <c r="I106" s="62" t="str">
        <f t="shared" ca="1" si="8"/>
        <v/>
      </c>
      <c r="J106" s="77"/>
      <c r="K106" s="62" t="str">
        <f t="shared" ca="1" si="9"/>
        <v/>
      </c>
      <c r="L106" s="78"/>
      <c r="M106" s="62" t="str">
        <f t="shared" ca="1" si="10"/>
        <v/>
      </c>
      <c r="N106" s="79"/>
      <c r="O106" s="81"/>
      <c r="P106" s="81"/>
      <c r="Q106" s="89"/>
      <c r="R106" s="91"/>
      <c r="S106" s="88" t="str">
        <f t="shared" ca="1" si="13"/>
        <v/>
      </c>
      <c r="V106" s="16">
        <f t="shared" si="11"/>
        <v>1</v>
      </c>
    </row>
    <row r="107" spans="1:22" ht="40" customHeight="1">
      <c r="A107" s="16">
        <f t="shared" ca="1" si="12"/>
        <v>101</v>
      </c>
      <c r="B107" s="64"/>
      <c r="C107" s="58" t="str">
        <f ca="1">IF(AND(B107="",OFFSET(B107,-1,0,1,1)&lt;&gt;""),OFFSET(C107,-1,0,1,1),IF(AND(B107="",OFFSET(B107,-1,0,1,1)="",OR(OFFSET(N107,-1,0,1)&lt;&gt;"",OFFSET(P107,-1,0,1,1)&lt;&gt;"")),OFFSET(C107,-2,0,1,1),IFERROR(VLOOKUP(【施】入力シート➁!B107,テーブル1[[#All],[医薬品名]:[単位2]],COLUMN(【施】入力シート➁!P103)-3,0),"")))</f>
        <v/>
      </c>
      <c r="D107" s="65"/>
      <c r="E107" s="60" t="str">
        <f ca="1">IF(AND(B107="",OFFSET(B107,-1,0,1,1)&lt;&gt;""),OFFSET(E107,-1,0,1,1),IF(AND(B107="",OFFSET(B107,-1,0,1,1)="",OR(OR(OFFSET(F107,-1,0,1)&lt;0,OFFSET(H107,-1,0,1)&lt;0),OFFSET(P107,-1,0,1,1)&lt;&gt;"")),OFFSET(E107,-2,0,1,1),IFERROR(VLOOKUP(【施】入力シート➁!B107,テーブル1[[#All],[医薬品名]:[単位2]],COLUMN(テーブル1[[#Headers],[単位2]])-3,0),"")))</f>
        <v/>
      </c>
      <c r="F107" s="66"/>
      <c r="G107" s="62" t="str">
        <f t="shared" ca="1" si="7"/>
        <v/>
      </c>
      <c r="H107" s="69"/>
      <c r="I107" s="62" t="str">
        <f t="shared" ca="1" si="8"/>
        <v/>
      </c>
      <c r="J107" s="77"/>
      <c r="K107" s="62" t="str">
        <f t="shared" ca="1" si="9"/>
        <v/>
      </c>
      <c r="L107" s="78"/>
      <c r="M107" s="62" t="str">
        <f t="shared" ca="1" si="10"/>
        <v/>
      </c>
      <c r="N107" s="79"/>
      <c r="O107" s="81"/>
      <c r="P107" s="81"/>
      <c r="Q107" s="89"/>
      <c r="R107" s="91"/>
      <c r="S107" s="88" t="str">
        <f t="shared" ca="1" si="13"/>
        <v/>
      </c>
      <c r="V107" s="16">
        <f t="shared" si="11"/>
        <v>1</v>
      </c>
    </row>
    <row r="108" spans="1:22" ht="40" customHeight="1">
      <c r="A108" s="16">
        <f t="shared" ca="1" si="12"/>
        <v>102</v>
      </c>
      <c r="B108" s="64"/>
      <c r="C108" s="58" t="str">
        <f ca="1">IF(AND(B108="",OFFSET(B108,-1,0,1,1)&lt;&gt;""),OFFSET(C108,-1,0,1,1),IF(AND(B108="",OFFSET(B108,-1,0,1,1)="",OR(OFFSET(N108,-1,0,1)&lt;&gt;"",OFFSET(P108,-1,0,1,1)&lt;&gt;"")),OFFSET(C108,-2,0,1,1),IFERROR(VLOOKUP(【施】入力シート➁!B108,テーブル1[[#All],[医薬品名]:[単位2]],COLUMN(【施】入力シート➁!P104)-3,0),"")))</f>
        <v/>
      </c>
      <c r="D108" s="65"/>
      <c r="E108" s="60" t="str">
        <f ca="1">IF(AND(B108="",OFFSET(B108,-1,0,1,1)&lt;&gt;""),OFFSET(E108,-1,0,1,1),IF(AND(B108="",OFFSET(B108,-1,0,1,1)="",OR(OR(OFFSET(F108,-1,0,1)&lt;0,OFFSET(H108,-1,0,1)&lt;0),OFFSET(P108,-1,0,1,1)&lt;&gt;"")),OFFSET(E108,-2,0,1,1),IFERROR(VLOOKUP(【施】入力シート➁!B108,テーブル1[[#All],[医薬品名]:[単位2]],COLUMN(テーブル1[[#Headers],[単位2]])-3,0),"")))</f>
        <v/>
      </c>
      <c r="F108" s="66"/>
      <c r="G108" s="62" t="str">
        <f t="shared" ca="1" si="7"/>
        <v/>
      </c>
      <c r="H108" s="69"/>
      <c r="I108" s="62" t="str">
        <f t="shared" ca="1" si="8"/>
        <v/>
      </c>
      <c r="J108" s="77"/>
      <c r="K108" s="62" t="str">
        <f t="shared" ca="1" si="9"/>
        <v/>
      </c>
      <c r="L108" s="78"/>
      <c r="M108" s="62" t="str">
        <f t="shared" ca="1" si="10"/>
        <v/>
      </c>
      <c r="N108" s="79"/>
      <c r="O108" s="81"/>
      <c r="P108" s="81"/>
      <c r="Q108" s="89"/>
      <c r="R108" s="91"/>
      <c r="S108" s="88" t="str">
        <f t="shared" ca="1" si="13"/>
        <v/>
      </c>
      <c r="V108" s="16">
        <f t="shared" si="11"/>
        <v>1</v>
      </c>
    </row>
    <row r="109" spans="1:22" ht="40" customHeight="1">
      <c r="A109" s="16">
        <f t="shared" ca="1" si="12"/>
        <v>103</v>
      </c>
      <c r="B109" s="64"/>
      <c r="C109" s="58" t="str">
        <f ca="1">IF(AND(B109="",OFFSET(B109,-1,0,1,1)&lt;&gt;""),OFFSET(C109,-1,0,1,1),IF(AND(B109="",OFFSET(B109,-1,0,1,1)="",OR(OFFSET(N109,-1,0,1)&lt;&gt;"",OFFSET(P109,-1,0,1,1)&lt;&gt;"")),OFFSET(C109,-2,0,1,1),IFERROR(VLOOKUP(【施】入力シート➁!B109,テーブル1[[#All],[医薬品名]:[単位2]],COLUMN(【施】入力シート➁!P105)-3,0),"")))</f>
        <v/>
      </c>
      <c r="D109" s="65"/>
      <c r="E109" s="60" t="str">
        <f ca="1">IF(AND(B109="",OFFSET(B109,-1,0,1,1)&lt;&gt;""),OFFSET(E109,-1,0,1,1),IF(AND(B109="",OFFSET(B109,-1,0,1,1)="",OR(OR(OFFSET(F109,-1,0,1)&lt;0,OFFSET(H109,-1,0,1)&lt;0),OFFSET(P109,-1,0,1,1)&lt;&gt;"")),OFFSET(E109,-2,0,1,1),IFERROR(VLOOKUP(【施】入力シート➁!B109,テーブル1[[#All],[医薬品名]:[単位2]],COLUMN(テーブル1[[#Headers],[単位2]])-3,0),"")))</f>
        <v/>
      </c>
      <c r="F109" s="66"/>
      <c r="G109" s="62" t="str">
        <f t="shared" ca="1" si="7"/>
        <v/>
      </c>
      <c r="H109" s="69"/>
      <c r="I109" s="62" t="str">
        <f t="shared" ca="1" si="8"/>
        <v/>
      </c>
      <c r="J109" s="77"/>
      <c r="K109" s="62" t="str">
        <f t="shared" ca="1" si="9"/>
        <v/>
      </c>
      <c r="L109" s="78"/>
      <c r="M109" s="62" t="str">
        <f t="shared" ca="1" si="10"/>
        <v/>
      </c>
      <c r="N109" s="79"/>
      <c r="O109" s="81"/>
      <c r="P109" s="81"/>
      <c r="Q109" s="89"/>
      <c r="R109" s="91"/>
      <c r="S109" s="88" t="str">
        <f t="shared" ca="1" si="13"/>
        <v/>
      </c>
      <c r="V109" s="16">
        <f t="shared" si="11"/>
        <v>1</v>
      </c>
    </row>
    <row r="110" spans="1:22" ht="40" customHeight="1">
      <c r="A110" s="16">
        <f t="shared" ca="1" si="12"/>
        <v>104</v>
      </c>
      <c r="B110" s="64"/>
      <c r="C110" s="58" t="str">
        <f ca="1">IF(AND(B110="",OFFSET(B110,-1,0,1,1)&lt;&gt;""),OFFSET(C110,-1,0,1,1),IF(AND(B110="",OFFSET(B110,-1,0,1,1)="",OR(OFFSET(N110,-1,0,1)&lt;&gt;"",OFFSET(P110,-1,0,1,1)&lt;&gt;"")),OFFSET(C110,-2,0,1,1),IFERROR(VLOOKUP(【施】入力シート➁!B110,テーブル1[[#All],[医薬品名]:[単位2]],COLUMN(【施】入力シート➁!P106)-3,0),"")))</f>
        <v/>
      </c>
      <c r="D110" s="65"/>
      <c r="E110" s="60" t="str">
        <f ca="1">IF(AND(B110="",OFFSET(B110,-1,0,1,1)&lt;&gt;""),OFFSET(E110,-1,0,1,1),IF(AND(B110="",OFFSET(B110,-1,0,1,1)="",OR(OR(OFFSET(F110,-1,0,1)&lt;0,OFFSET(H110,-1,0,1)&lt;0),OFFSET(P110,-1,0,1,1)&lt;&gt;"")),OFFSET(E110,-2,0,1,1),IFERROR(VLOOKUP(【施】入力シート➁!B110,テーブル1[[#All],[医薬品名]:[単位2]],COLUMN(テーブル1[[#Headers],[単位2]])-3,0),"")))</f>
        <v/>
      </c>
      <c r="F110" s="66"/>
      <c r="G110" s="62" t="str">
        <f t="shared" ca="1" si="7"/>
        <v/>
      </c>
      <c r="H110" s="69"/>
      <c r="I110" s="62" t="str">
        <f t="shared" ca="1" si="8"/>
        <v/>
      </c>
      <c r="J110" s="77"/>
      <c r="K110" s="62" t="str">
        <f t="shared" ca="1" si="9"/>
        <v/>
      </c>
      <c r="L110" s="78"/>
      <c r="M110" s="62" t="str">
        <f t="shared" ca="1" si="10"/>
        <v/>
      </c>
      <c r="N110" s="79"/>
      <c r="O110" s="81"/>
      <c r="P110" s="81"/>
      <c r="Q110" s="89"/>
      <c r="R110" s="91"/>
      <c r="S110" s="88" t="str">
        <f t="shared" ca="1" si="13"/>
        <v/>
      </c>
      <c r="V110" s="16">
        <f t="shared" si="11"/>
        <v>1</v>
      </c>
    </row>
    <row r="111" spans="1:22" ht="40" customHeight="1">
      <c r="A111" s="16">
        <f t="shared" ca="1" si="12"/>
        <v>105</v>
      </c>
      <c r="B111" s="64"/>
      <c r="C111" s="58" t="str">
        <f ca="1">IF(AND(B111="",OFFSET(B111,-1,0,1,1)&lt;&gt;""),OFFSET(C111,-1,0,1,1),IF(AND(B111="",OFFSET(B111,-1,0,1,1)="",OR(OFFSET(N111,-1,0,1)&lt;&gt;"",OFFSET(P111,-1,0,1,1)&lt;&gt;"")),OFFSET(C111,-2,0,1,1),IFERROR(VLOOKUP(【施】入力シート➁!B111,テーブル1[[#All],[医薬品名]:[単位2]],COLUMN(【施】入力シート➁!P107)-3,0),"")))</f>
        <v/>
      </c>
      <c r="D111" s="65"/>
      <c r="E111" s="60" t="str">
        <f ca="1">IF(AND(B111="",OFFSET(B111,-1,0,1,1)&lt;&gt;""),OFFSET(E111,-1,0,1,1),IF(AND(B111="",OFFSET(B111,-1,0,1,1)="",OR(OR(OFFSET(F111,-1,0,1)&lt;0,OFFSET(H111,-1,0,1)&lt;0),OFFSET(P111,-1,0,1,1)&lt;&gt;"")),OFFSET(E111,-2,0,1,1),IFERROR(VLOOKUP(【施】入力シート➁!B111,テーブル1[[#All],[医薬品名]:[単位2]],COLUMN(テーブル1[[#Headers],[単位2]])-3,0),"")))</f>
        <v/>
      </c>
      <c r="F111" s="66"/>
      <c r="G111" s="62" t="str">
        <f t="shared" ca="1" si="7"/>
        <v/>
      </c>
      <c r="H111" s="69"/>
      <c r="I111" s="62" t="str">
        <f t="shared" ca="1" si="8"/>
        <v/>
      </c>
      <c r="J111" s="77"/>
      <c r="K111" s="62" t="str">
        <f t="shared" ca="1" si="9"/>
        <v/>
      </c>
      <c r="L111" s="78"/>
      <c r="M111" s="62" t="str">
        <f t="shared" ca="1" si="10"/>
        <v/>
      </c>
      <c r="N111" s="79"/>
      <c r="O111" s="81"/>
      <c r="P111" s="81"/>
      <c r="Q111" s="89"/>
      <c r="R111" s="91"/>
      <c r="S111" s="88" t="str">
        <f t="shared" ca="1" si="13"/>
        <v/>
      </c>
      <c r="V111" s="16">
        <f t="shared" si="11"/>
        <v>1</v>
      </c>
    </row>
    <row r="112" spans="1:22" ht="40" customHeight="1">
      <c r="A112" s="16">
        <f t="shared" ca="1" si="12"/>
        <v>106</v>
      </c>
      <c r="B112" s="64"/>
      <c r="C112" s="58" t="str">
        <f ca="1">IF(AND(B112="",OFFSET(B112,-1,0,1,1)&lt;&gt;""),OFFSET(C112,-1,0,1,1),IF(AND(B112="",OFFSET(B112,-1,0,1,1)="",OR(OFFSET(N112,-1,0,1)&lt;&gt;"",OFFSET(P112,-1,0,1,1)&lt;&gt;"")),OFFSET(C112,-2,0,1,1),IFERROR(VLOOKUP(【施】入力シート➁!B112,テーブル1[[#All],[医薬品名]:[単位2]],COLUMN(【施】入力シート➁!P108)-3,0),"")))</f>
        <v/>
      </c>
      <c r="D112" s="65"/>
      <c r="E112" s="60" t="str">
        <f ca="1">IF(AND(B112="",OFFSET(B112,-1,0,1,1)&lt;&gt;""),OFFSET(E112,-1,0,1,1),IF(AND(B112="",OFFSET(B112,-1,0,1,1)="",OR(OR(OFFSET(F112,-1,0,1)&lt;0,OFFSET(H112,-1,0,1)&lt;0),OFFSET(P112,-1,0,1,1)&lt;&gt;"")),OFFSET(E112,-2,0,1,1),IFERROR(VLOOKUP(【施】入力シート➁!B112,テーブル1[[#All],[医薬品名]:[単位2]],COLUMN(テーブル1[[#Headers],[単位2]])-3,0),"")))</f>
        <v/>
      </c>
      <c r="F112" s="66"/>
      <c r="G112" s="62" t="str">
        <f t="shared" ca="1" si="7"/>
        <v/>
      </c>
      <c r="H112" s="69"/>
      <c r="I112" s="62" t="str">
        <f t="shared" ca="1" si="8"/>
        <v/>
      </c>
      <c r="J112" s="77"/>
      <c r="K112" s="62" t="str">
        <f t="shared" ca="1" si="9"/>
        <v/>
      </c>
      <c r="L112" s="78"/>
      <c r="M112" s="62" t="str">
        <f t="shared" ca="1" si="10"/>
        <v/>
      </c>
      <c r="N112" s="79"/>
      <c r="O112" s="81"/>
      <c r="P112" s="81"/>
      <c r="Q112" s="89"/>
      <c r="R112" s="91"/>
      <c r="S112" s="88" t="str">
        <f t="shared" ca="1" si="13"/>
        <v/>
      </c>
      <c r="V112" s="16">
        <f t="shared" si="11"/>
        <v>1</v>
      </c>
    </row>
    <row r="113" spans="1:22" ht="40" customHeight="1">
      <c r="A113" s="16">
        <f t="shared" ca="1" si="12"/>
        <v>107</v>
      </c>
      <c r="B113" s="64"/>
      <c r="C113" s="58" t="str">
        <f ca="1">IF(AND(B113="",OFFSET(B113,-1,0,1,1)&lt;&gt;""),OFFSET(C113,-1,0,1,1),IF(AND(B113="",OFFSET(B113,-1,0,1,1)="",OR(OFFSET(N113,-1,0,1)&lt;&gt;"",OFFSET(P113,-1,0,1,1)&lt;&gt;"")),OFFSET(C113,-2,0,1,1),IFERROR(VLOOKUP(【施】入力シート➁!B113,テーブル1[[#All],[医薬品名]:[単位2]],COLUMN(【施】入力シート➁!P109)-3,0),"")))</f>
        <v/>
      </c>
      <c r="D113" s="65"/>
      <c r="E113" s="60" t="str">
        <f ca="1">IF(AND(B113="",OFFSET(B113,-1,0,1,1)&lt;&gt;""),OFFSET(E113,-1,0,1,1),IF(AND(B113="",OFFSET(B113,-1,0,1,1)="",OR(OR(OFFSET(F113,-1,0,1)&lt;0,OFFSET(H113,-1,0,1)&lt;0),OFFSET(P113,-1,0,1,1)&lt;&gt;"")),OFFSET(E113,-2,0,1,1),IFERROR(VLOOKUP(【施】入力シート➁!B113,テーブル1[[#All],[医薬品名]:[単位2]],COLUMN(テーブル1[[#Headers],[単位2]])-3,0),"")))</f>
        <v/>
      </c>
      <c r="F113" s="66"/>
      <c r="G113" s="62" t="str">
        <f t="shared" ca="1" si="7"/>
        <v/>
      </c>
      <c r="H113" s="69"/>
      <c r="I113" s="62" t="str">
        <f t="shared" ca="1" si="8"/>
        <v/>
      </c>
      <c r="J113" s="77"/>
      <c r="K113" s="62" t="str">
        <f t="shared" ca="1" si="9"/>
        <v/>
      </c>
      <c r="L113" s="78"/>
      <c r="M113" s="62" t="str">
        <f t="shared" ca="1" si="10"/>
        <v/>
      </c>
      <c r="N113" s="79"/>
      <c r="O113" s="81"/>
      <c r="P113" s="81"/>
      <c r="Q113" s="89"/>
      <c r="R113" s="91"/>
      <c r="S113" s="88" t="str">
        <f t="shared" ca="1" si="13"/>
        <v/>
      </c>
      <c r="V113" s="16">
        <f t="shared" si="11"/>
        <v>1</v>
      </c>
    </row>
    <row r="114" spans="1:22" ht="40" customHeight="1">
      <c r="A114" s="16">
        <f t="shared" ca="1" si="12"/>
        <v>108</v>
      </c>
      <c r="B114" s="64"/>
      <c r="C114" s="58" t="str">
        <f ca="1">IF(AND(B114="",OFFSET(B114,-1,0,1,1)&lt;&gt;""),OFFSET(C114,-1,0,1,1),IF(AND(B114="",OFFSET(B114,-1,0,1,1)="",OR(OFFSET(N114,-1,0,1)&lt;&gt;"",OFFSET(P114,-1,0,1,1)&lt;&gt;"")),OFFSET(C114,-2,0,1,1),IFERROR(VLOOKUP(【施】入力シート➁!B114,テーブル1[[#All],[医薬品名]:[単位2]],COLUMN(【施】入力シート➁!P110)-3,0),"")))</f>
        <v/>
      </c>
      <c r="D114" s="65"/>
      <c r="E114" s="60" t="str">
        <f ca="1">IF(AND(B114="",OFFSET(B114,-1,0,1,1)&lt;&gt;""),OFFSET(E114,-1,0,1,1),IF(AND(B114="",OFFSET(B114,-1,0,1,1)="",OR(OR(OFFSET(F114,-1,0,1)&lt;0,OFFSET(H114,-1,0,1)&lt;0),OFFSET(P114,-1,0,1,1)&lt;&gt;"")),OFFSET(E114,-2,0,1,1),IFERROR(VLOOKUP(【施】入力シート➁!B114,テーブル1[[#All],[医薬品名]:[単位2]],COLUMN(テーブル1[[#Headers],[単位2]])-3,0),"")))</f>
        <v/>
      </c>
      <c r="F114" s="66"/>
      <c r="G114" s="62" t="str">
        <f t="shared" ca="1" si="7"/>
        <v/>
      </c>
      <c r="H114" s="69"/>
      <c r="I114" s="62" t="str">
        <f t="shared" ca="1" si="8"/>
        <v/>
      </c>
      <c r="J114" s="77"/>
      <c r="K114" s="62" t="str">
        <f t="shared" ca="1" si="9"/>
        <v/>
      </c>
      <c r="L114" s="78"/>
      <c r="M114" s="62" t="str">
        <f t="shared" ca="1" si="10"/>
        <v/>
      </c>
      <c r="N114" s="79"/>
      <c r="O114" s="81"/>
      <c r="P114" s="81"/>
      <c r="Q114" s="89"/>
      <c r="R114" s="91"/>
      <c r="S114" s="88" t="str">
        <f t="shared" ca="1" si="13"/>
        <v/>
      </c>
      <c r="V114" s="16">
        <f t="shared" si="11"/>
        <v>1</v>
      </c>
    </row>
    <row r="115" spans="1:22" ht="40" customHeight="1">
      <c r="A115" s="16">
        <f t="shared" ca="1" si="12"/>
        <v>109</v>
      </c>
      <c r="B115" s="64"/>
      <c r="C115" s="58" t="str">
        <f ca="1">IF(AND(B115="",OFFSET(B115,-1,0,1,1)&lt;&gt;""),OFFSET(C115,-1,0,1,1),IF(AND(B115="",OFFSET(B115,-1,0,1,1)="",OR(OFFSET(N115,-1,0,1)&lt;&gt;"",OFFSET(P115,-1,0,1,1)&lt;&gt;"")),OFFSET(C115,-2,0,1,1),IFERROR(VLOOKUP(【施】入力シート➁!B115,テーブル1[[#All],[医薬品名]:[単位2]],COLUMN(【施】入力シート➁!P111)-3,0),"")))</f>
        <v/>
      </c>
      <c r="D115" s="65"/>
      <c r="E115" s="60" t="str">
        <f ca="1">IF(AND(B115="",OFFSET(B115,-1,0,1,1)&lt;&gt;""),OFFSET(E115,-1,0,1,1),IF(AND(B115="",OFFSET(B115,-1,0,1,1)="",OR(OR(OFFSET(F115,-1,0,1)&lt;0,OFFSET(H115,-1,0,1)&lt;0),OFFSET(P115,-1,0,1,1)&lt;&gt;"")),OFFSET(E115,-2,0,1,1),IFERROR(VLOOKUP(【施】入力シート➁!B115,テーブル1[[#All],[医薬品名]:[単位2]],COLUMN(テーブル1[[#Headers],[単位2]])-3,0),"")))</f>
        <v/>
      </c>
      <c r="F115" s="66"/>
      <c r="G115" s="62" t="str">
        <f t="shared" ca="1" si="7"/>
        <v/>
      </c>
      <c r="H115" s="69"/>
      <c r="I115" s="62" t="str">
        <f t="shared" ca="1" si="8"/>
        <v/>
      </c>
      <c r="J115" s="77"/>
      <c r="K115" s="62" t="str">
        <f t="shared" ca="1" si="9"/>
        <v/>
      </c>
      <c r="L115" s="78"/>
      <c r="M115" s="62" t="str">
        <f t="shared" ca="1" si="10"/>
        <v/>
      </c>
      <c r="N115" s="79"/>
      <c r="O115" s="81"/>
      <c r="P115" s="81"/>
      <c r="Q115" s="89"/>
      <c r="R115" s="91"/>
      <c r="S115" s="88" t="str">
        <f t="shared" ca="1" si="13"/>
        <v/>
      </c>
      <c r="V115" s="16">
        <f t="shared" si="11"/>
        <v>1</v>
      </c>
    </row>
    <row r="116" spans="1:22" ht="40" customHeight="1">
      <c r="A116" s="16">
        <f t="shared" ca="1" si="12"/>
        <v>110</v>
      </c>
      <c r="B116" s="64"/>
      <c r="C116" s="58" t="str">
        <f ca="1">IF(AND(B116="",OFFSET(B116,-1,0,1,1)&lt;&gt;""),OFFSET(C116,-1,0,1,1),IF(AND(B116="",OFFSET(B116,-1,0,1,1)="",OR(OFFSET(N116,-1,0,1)&lt;&gt;"",OFFSET(P116,-1,0,1,1)&lt;&gt;"")),OFFSET(C116,-2,0,1,1),IFERROR(VLOOKUP(【施】入力シート➁!B116,テーブル1[[#All],[医薬品名]:[単位2]],COLUMN(【施】入力シート➁!P112)-3,0),"")))</f>
        <v/>
      </c>
      <c r="D116" s="65"/>
      <c r="E116" s="60" t="str">
        <f ca="1">IF(AND(B116="",OFFSET(B116,-1,0,1,1)&lt;&gt;""),OFFSET(E116,-1,0,1,1),IF(AND(B116="",OFFSET(B116,-1,0,1,1)="",OR(OR(OFFSET(F116,-1,0,1)&lt;0,OFFSET(H116,-1,0,1)&lt;0),OFFSET(P116,-1,0,1,1)&lt;&gt;"")),OFFSET(E116,-2,0,1,1),IFERROR(VLOOKUP(【施】入力シート➁!B116,テーブル1[[#All],[医薬品名]:[単位2]],COLUMN(テーブル1[[#Headers],[単位2]])-3,0),"")))</f>
        <v/>
      </c>
      <c r="F116" s="66"/>
      <c r="G116" s="62" t="str">
        <f t="shared" ca="1" si="7"/>
        <v/>
      </c>
      <c r="H116" s="69"/>
      <c r="I116" s="62" t="str">
        <f t="shared" ca="1" si="8"/>
        <v/>
      </c>
      <c r="J116" s="77"/>
      <c r="K116" s="62" t="str">
        <f t="shared" ca="1" si="9"/>
        <v/>
      </c>
      <c r="L116" s="78"/>
      <c r="M116" s="62" t="str">
        <f t="shared" ca="1" si="10"/>
        <v/>
      </c>
      <c r="N116" s="79"/>
      <c r="O116" s="81"/>
      <c r="P116" s="81"/>
      <c r="Q116" s="89"/>
      <c r="R116" s="91"/>
      <c r="S116" s="88" t="str">
        <f t="shared" ca="1" si="13"/>
        <v/>
      </c>
      <c r="V116" s="16">
        <f t="shared" si="11"/>
        <v>1</v>
      </c>
    </row>
    <row r="117" spans="1:22" ht="40" customHeight="1">
      <c r="A117" s="16">
        <f t="shared" ca="1" si="12"/>
        <v>111</v>
      </c>
      <c r="B117" s="64"/>
      <c r="C117" s="58" t="str">
        <f ca="1">IF(AND(B117="",OFFSET(B117,-1,0,1,1)&lt;&gt;""),OFFSET(C117,-1,0,1,1),IF(AND(B117="",OFFSET(B117,-1,0,1,1)="",OR(OFFSET(N117,-1,0,1)&lt;&gt;"",OFFSET(P117,-1,0,1,1)&lt;&gt;"")),OFFSET(C117,-2,0,1,1),IFERROR(VLOOKUP(【施】入力シート➁!B117,テーブル1[[#All],[医薬品名]:[単位2]],COLUMN(【施】入力シート➁!P113)-3,0),"")))</f>
        <v/>
      </c>
      <c r="D117" s="65"/>
      <c r="E117" s="60" t="str">
        <f ca="1">IF(AND(B117="",OFFSET(B117,-1,0,1,1)&lt;&gt;""),OFFSET(E117,-1,0,1,1),IF(AND(B117="",OFFSET(B117,-1,0,1,1)="",OR(OR(OFFSET(F117,-1,0,1)&lt;0,OFFSET(H117,-1,0,1)&lt;0),OFFSET(P117,-1,0,1,1)&lt;&gt;"")),OFFSET(E117,-2,0,1,1),IFERROR(VLOOKUP(【施】入力シート➁!B117,テーブル1[[#All],[医薬品名]:[単位2]],COLUMN(テーブル1[[#Headers],[単位2]])-3,0),"")))</f>
        <v/>
      </c>
      <c r="F117" s="66"/>
      <c r="G117" s="62" t="str">
        <f t="shared" ca="1" si="7"/>
        <v/>
      </c>
      <c r="H117" s="69"/>
      <c r="I117" s="62" t="str">
        <f t="shared" ca="1" si="8"/>
        <v/>
      </c>
      <c r="J117" s="77"/>
      <c r="K117" s="62" t="str">
        <f t="shared" ca="1" si="9"/>
        <v/>
      </c>
      <c r="L117" s="78"/>
      <c r="M117" s="62" t="str">
        <f t="shared" ca="1" si="10"/>
        <v/>
      </c>
      <c r="N117" s="79"/>
      <c r="O117" s="81"/>
      <c r="P117" s="81"/>
      <c r="Q117" s="89"/>
      <c r="R117" s="91"/>
      <c r="S117" s="88" t="str">
        <f t="shared" ca="1" si="13"/>
        <v/>
      </c>
      <c r="V117" s="16">
        <f t="shared" si="11"/>
        <v>1</v>
      </c>
    </row>
    <row r="118" spans="1:22" ht="40" customHeight="1">
      <c r="A118" s="16">
        <f t="shared" ca="1" si="12"/>
        <v>112</v>
      </c>
      <c r="B118" s="64"/>
      <c r="C118" s="58" t="str">
        <f ca="1">IF(AND(B118="",OFFSET(B118,-1,0,1,1)&lt;&gt;""),OFFSET(C118,-1,0,1,1),IF(AND(B118="",OFFSET(B118,-1,0,1,1)="",OR(OFFSET(N118,-1,0,1)&lt;&gt;"",OFFSET(P118,-1,0,1,1)&lt;&gt;"")),OFFSET(C118,-2,0,1,1),IFERROR(VLOOKUP(【施】入力シート➁!B118,テーブル1[[#All],[医薬品名]:[単位2]],COLUMN(【施】入力シート➁!P114)-3,0),"")))</f>
        <v/>
      </c>
      <c r="D118" s="65"/>
      <c r="E118" s="60" t="str">
        <f ca="1">IF(AND(B118="",OFFSET(B118,-1,0,1,1)&lt;&gt;""),OFFSET(E118,-1,0,1,1),IF(AND(B118="",OFFSET(B118,-1,0,1,1)="",OR(OR(OFFSET(F118,-1,0,1)&lt;0,OFFSET(H118,-1,0,1)&lt;0),OFFSET(P118,-1,0,1,1)&lt;&gt;"")),OFFSET(E118,-2,0,1,1),IFERROR(VLOOKUP(【施】入力シート➁!B118,テーブル1[[#All],[医薬品名]:[単位2]],COLUMN(テーブル1[[#Headers],[単位2]])-3,0),"")))</f>
        <v/>
      </c>
      <c r="F118" s="66"/>
      <c r="G118" s="62" t="str">
        <f t="shared" ca="1" si="7"/>
        <v/>
      </c>
      <c r="H118" s="69"/>
      <c r="I118" s="62" t="str">
        <f t="shared" ca="1" si="8"/>
        <v/>
      </c>
      <c r="J118" s="77"/>
      <c r="K118" s="62" t="str">
        <f t="shared" ca="1" si="9"/>
        <v/>
      </c>
      <c r="L118" s="78"/>
      <c r="M118" s="62" t="str">
        <f t="shared" ca="1" si="10"/>
        <v/>
      </c>
      <c r="N118" s="79"/>
      <c r="O118" s="81"/>
      <c r="P118" s="81"/>
      <c r="Q118" s="89"/>
      <c r="R118" s="91"/>
      <c r="S118" s="88" t="str">
        <f t="shared" ca="1" si="13"/>
        <v/>
      </c>
      <c r="V118" s="16">
        <f t="shared" si="11"/>
        <v>1</v>
      </c>
    </row>
    <row r="119" spans="1:22" ht="40" customHeight="1">
      <c r="A119" s="16">
        <f t="shared" ca="1" si="12"/>
        <v>113</v>
      </c>
      <c r="B119" s="64"/>
      <c r="C119" s="58" t="str">
        <f ca="1">IF(AND(B119="",OFFSET(B119,-1,0,1,1)&lt;&gt;""),OFFSET(C119,-1,0,1,1),IF(AND(B119="",OFFSET(B119,-1,0,1,1)="",OR(OFFSET(N119,-1,0,1)&lt;&gt;"",OFFSET(P119,-1,0,1,1)&lt;&gt;"")),OFFSET(C119,-2,0,1,1),IFERROR(VLOOKUP(【施】入力シート➁!B119,テーブル1[[#All],[医薬品名]:[単位2]],COLUMN(【施】入力シート➁!P115)-3,0),"")))</f>
        <v/>
      </c>
      <c r="D119" s="65"/>
      <c r="E119" s="60" t="str">
        <f ca="1">IF(AND(B119="",OFFSET(B119,-1,0,1,1)&lt;&gt;""),OFFSET(E119,-1,0,1,1),IF(AND(B119="",OFFSET(B119,-1,0,1,1)="",OR(OR(OFFSET(F119,-1,0,1)&lt;0,OFFSET(H119,-1,0,1)&lt;0),OFFSET(P119,-1,0,1,1)&lt;&gt;"")),OFFSET(E119,-2,0,1,1),IFERROR(VLOOKUP(【施】入力シート➁!B119,テーブル1[[#All],[医薬品名]:[単位2]],COLUMN(テーブル1[[#Headers],[単位2]])-3,0),"")))</f>
        <v/>
      </c>
      <c r="F119" s="66"/>
      <c r="G119" s="62" t="str">
        <f t="shared" ca="1" si="7"/>
        <v/>
      </c>
      <c r="H119" s="69"/>
      <c r="I119" s="62" t="str">
        <f t="shared" ca="1" si="8"/>
        <v/>
      </c>
      <c r="J119" s="77"/>
      <c r="K119" s="62" t="str">
        <f t="shared" ca="1" si="9"/>
        <v/>
      </c>
      <c r="L119" s="78"/>
      <c r="M119" s="62" t="str">
        <f t="shared" ca="1" si="10"/>
        <v/>
      </c>
      <c r="N119" s="79"/>
      <c r="O119" s="81"/>
      <c r="P119" s="81"/>
      <c r="Q119" s="89"/>
      <c r="R119" s="91"/>
      <c r="S119" s="88" t="str">
        <f t="shared" ca="1" si="13"/>
        <v/>
      </c>
      <c r="V119" s="16">
        <f t="shared" si="11"/>
        <v>1</v>
      </c>
    </row>
    <row r="120" spans="1:22" ht="40" customHeight="1">
      <c r="A120" s="16">
        <f t="shared" ca="1" si="12"/>
        <v>114</v>
      </c>
      <c r="B120" s="64"/>
      <c r="C120" s="58" t="str">
        <f ca="1">IF(AND(B120="",OFFSET(B120,-1,0,1,1)&lt;&gt;""),OFFSET(C120,-1,0,1,1),IF(AND(B120="",OFFSET(B120,-1,0,1,1)="",OR(OFFSET(N120,-1,0,1)&lt;&gt;"",OFFSET(P120,-1,0,1,1)&lt;&gt;"")),OFFSET(C120,-2,0,1,1),IFERROR(VLOOKUP(【施】入力シート➁!B120,テーブル1[[#All],[医薬品名]:[単位2]],COLUMN(【施】入力シート➁!P116)-3,0),"")))</f>
        <v/>
      </c>
      <c r="D120" s="65"/>
      <c r="E120" s="60" t="str">
        <f ca="1">IF(AND(B120="",OFFSET(B120,-1,0,1,1)&lt;&gt;""),OFFSET(E120,-1,0,1,1),IF(AND(B120="",OFFSET(B120,-1,0,1,1)="",OR(OR(OFFSET(F120,-1,0,1)&lt;0,OFFSET(H120,-1,0,1)&lt;0),OFFSET(P120,-1,0,1,1)&lt;&gt;"")),OFFSET(E120,-2,0,1,1),IFERROR(VLOOKUP(【施】入力シート➁!B120,テーブル1[[#All],[医薬品名]:[単位2]],COLUMN(テーブル1[[#Headers],[単位2]])-3,0),"")))</f>
        <v/>
      </c>
      <c r="F120" s="66"/>
      <c r="G120" s="62" t="str">
        <f t="shared" ca="1" si="7"/>
        <v/>
      </c>
      <c r="H120" s="69"/>
      <c r="I120" s="62" t="str">
        <f t="shared" ca="1" si="8"/>
        <v/>
      </c>
      <c r="J120" s="77"/>
      <c r="K120" s="62" t="str">
        <f t="shared" ca="1" si="9"/>
        <v/>
      </c>
      <c r="L120" s="78"/>
      <c r="M120" s="62" t="str">
        <f t="shared" ca="1" si="10"/>
        <v/>
      </c>
      <c r="N120" s="79"/>
      <c r="O120" s="81"/>
      <c r="P120" s="81"/>
      <c r="Q120" s="89"/>
      <c r="R120" s="91"/>
      <c r="S120" s="88" t="str">
        <f t="shared" ca="1" si="13"/>
        <v/>
      </c>
      <c r="V120" s="16">
        <f t="shared" si="11"/>
        <v>1</v>
      </c>
    </row>
    <row r="121" spans="1:22" ht="40" customHeight="1">
      <c r="A121" s="16">
        <f t="shared" ca="1" si="12"/>
        <v>115</v>
      </c>
      <c r="B121" s="64"/>
      <c r="C121" s="58" t="str">
        <f ca="1">IF(AND(B121="",OFFSET(B121,-1,0,1,1)&lt;&gt;""),OFFSET(C121,-1,0,1,1),IF(AND(B121="",OFFSET(B121,-1,0,1,1)="",OR(OFFSET(N121,-1,0,1)&lt;&gt;"",OFFSET(P121,-1,0,1,1)&lt;&gt;"")),OFFSET(C121,-2,0,1,1),IFERROR(VLOOKUP(【施】入力シート➁!B121,テーブル1[[#All],[医薬品名]:[単位2]],COLUMN(【施】入力シート➁!P117)-3,0),"")))</f>
        <v/>
      </c>
      <c r="D121" s="65"/>
      <c r="E121" s="60" t="str">
        <f ca="1">IF(AND(B121="",OFFSET(B121,-1,0,1,1)&lt;&gt;""),OFFSET(E121,-1,0,1,1),IF(AND(B121="",OFFSET(B121,-1,0,1,1)="",OR(OR(OFFSET(F121,-1,0,1)&lt;0,OFFSET(H121,-1,0,1)&lt;0),OFFSET(P121,-1,0,1,1)&lt;&gt;"")),OFFSET(E121,-2,0,1,1),IFERROR(VLOOKUP(【施】入力シート➁!B121,テーブル1[[#All],[医薬品名]:[単位2]],COLUMN(テーブル1[[#Headers],[単位2]])-3,0),"")))</f>
        <v/>
      </c>
      <c r="F121" s="66"/>
      <c r="G121" s="62" t="str">
        <f t="shared" ca="1" si="7"/>
        <v/>
      </c>
      <c r="H121" s="69"/>
      <c r="I121" s="62" t="str">
        <f t="shared" ca="1" si="8"/>
        <v/>
      </c>
      <c r="J121" s="77"/>
      <c r="K121" s="62" t="str">
        <f t="shared" ca="1" si="9"/>
        <v/>
      </c>
      <c r="L121" s="78"/>
      <c r="M121" s="62" t="str">
        <f t="shared" ca="1" si="10"/>
        <v/>
      </c>
      <c r="N121" s="79"/>
      <c r="O121" s="81"/>
      <c r="P121" s="81"/>
      <c r="Q121" s="89"/>
      <c r="R121" s="91"/>
      <c r="S121" s="88" t="str">
        <f t="shared" ca="1" si="13"/>
        <v/>
      </c>
      <c r="V121" s="16">
        <f t="shared" si="11"/>
        <v>1</v>
      </c>
    </row>
    <row r="122" spans="1:22" ht="40" customHeight="1">
      <c r="A122" s="16">
        <f t="shared" ca="1" si="12"/>
        <v>116</v>
      </c>
      <c r="B122" s="64"/>
      <c r="C122" s="58" t="str">
        <f ca="1">IF(AND(B122="",OFFSET(B122,-1,0,1,1)&lt;&gt;""),OFFSET(C122,-1,0,1,1),IF(AND(B122="",OFFSET(B122,-1,0,1,1)="",OR(OFFSET(N122,-1,0,1)&lt;&gt;"",OFFSET(P122,-1,0,1,1)&lt;&gt;"")),OFFSET(C122,-2,0,1,1),IFERROR(VLOOKUP(【施】入力シート➁!B122,テーブル1[[#All],[医薬品名]:[単位2]],COLUMN(【施】入力シート➁!P118)-3,0),"")))</f>
        <v/>
      </c>
      <c r="D122" s="65"/>
      <c r="E122" s="60" t="str">
        <f ca="1">IF(AND(B122="",OFFSET(B122,-1,0,1,1)&lt;&gt;""),OFFSET(E122,-1,0,1,1),IF(AND(B122="",OFFSET(B122,-1,0,1,1)="",OR(OR(OFFSET(F122,-1,0,1)&lt;0,OFFSET(H122,-1,0,1)&lt;0),OFFSET(P122,-1,0,1,1)&lt;&gt;"")),OFFSET(E122,-2,0,1,1),IFERROR(VLOOKUP(【施】入力シート➁!B122,テーブル1[[#All],[医薬品名]:[単位2]],COLUMN(テーブル1[[#Headers],[単位2]])-3,0),"")))</f>
        <v/>
      </c>
      <c r="F122" s="66"/>
      <c r="G122" s="62" t="str">
        <f t="shared" ca="1" si="7"/>
        <v/>
      </c>
      <c r="H122" s="69"/>
      <c r="I122" s="62" t="str">
        <f t="shared" ca="1" si="8"/>
        <v/>
      </c>
      <c r="J122" s="77"/>
      <c r="K122" s="62" t="str">
        <f t="shared" ca="1" si="9"/>
        <v/>
      </c>
      <c r="L122" s="78"/>
      <c r="M122" s="62" t="str">
        <f t="shared" ca="1" si="10"/>
        <v/>
      </c>
      <c r="N122" s="79"/>
      <c r="O122" s="81"/>
      <c r="P122" s="81"/>
      <c r="Q122" s="89"/>
      <c r="R122" s="91"/>
      <c r="S122" s="88" t="str">
        <f t="shared" ca="1" si="13"/>
        <v/>
      </c>
      <c r="V122" s="16">
        <f t="shared" si="11"/>
        <v>1</v>
      </c>
    </row>
    <row r="123" spans="1:22" ht="40" customHeight="1">
      <c r="A123" s="16">
        <f t="shared" ca="1" si="12"/>
        <v>117</v>
      </c>
      <c r="B123" s="64"/>
      <c r="C123" s="58" t="str">
        <f ca="1">IF(AND(B123="",OFFSET(B123,-1,0,1,1)&lt;&gt;""),OFFSET(C123,-1,0,1,1),IF(AND(B123="",OFFSET(B123,-1,0,1,1)="",OR(OFFSET(N123,-1,0,1)&lt;&gt;"",OFFSET(P123,-1,0,1,1)&lt;&gt;"")),OFFSET(C123,-2,0,1,1),IFERROR(VLOOKUP(【施】入力シート➁!B123,テーブル1[[#All],[医薬品名]:[単位2]],COLUMN(【施】入力シート➁!P119)-3,0),"")))</f>
        <v/>
      </c>
      <c r="D123" s="65"/>
      <c r="E123" s="60" t="str">
        <f ca="1">IF(AND(B123="",OFFSET(B123,-1,0,1,1)&lt;&gt;""),OFFSET(E123,-1,0,1,1),IF(AND(B123="",OFFSET(B123,-1,0,1,1)="",OR(OR(OFFSET(F123,-1,0,1)&lt;0,OFFSET(H123,-1,0,1)&lt;0),OFFSET(P123,-1,0,1,1)&lt;&gt;"")),OFFSET(E123,-2,0,1,1),IFERROR(VLOOKUP(【施】入力シート➁!B123,テーブル1[[#All],[医薬品名]:[単位2]],COLUMN(テーブル1[[#Headers],[単位2]])-3,0),"")))</f>
        <v/>
      </c>
      <c r="F123" s="66"/>
      <c r="G123" s="62" t="str">
        <f t="shared" ca="1" si="7"/>
        <v/>
      </c>
      <c r="H123" s="69"/>
      <c r="I123" s="62" t="str">
        <f t="shared" ca="1" si="8"/>
        <v/>
      </c>
      <c r="J123" s="77"/>
      <c r="K123" s="62" t="str">
        <f t="shared" ca="1" si="9"/>
        <v/>
      </c>
      <c r="L123" s="78"/>
      <c r="M123" s="62" t="str">
        <f t="shared" ca="1" si="10"/>
        <v/>
      </c>
      <c r="N123" s="79"/>
      <c r="O123" s="81"/>
      <c r="P123" s="81"/>
      <c r="Q123" s="89"/>
      <c r="R123" s="91"/>
      <c r="S123" s="88" t="str">
        <f t="shared" ca="1" si="13"/>
        <v/>
      </c>
      <c r="V123" s="16">
        <f t="shared" si="11"/>
        <v>1</v>
      </c>
    </row>
    <row r="124" spans="1:22" ht="40" customHeight="1">
      <c r="A124" s="16">
        <f t="shared" ca="1" si="12"/>
        <v>118</v>
      </c>
      <c r="B124" s="64"/>
      <c r="C124" s="58" t="str">
        <f ca="1">IF(AND(B124="",OFFSET(B124,-1,0,1,1)&lt;&gt;""),OFFSET(C124,-1,0,1,1),IF(AND(B124="",OFFSET(B124,-1,0,1,1)="",OR(OFFSET(N124,-1,0,1)&lt;&gt;"",OFFSET(P124,-1,0,1,1)&lt;&gt;"")),OFFSET(C124,-2,0,1,1),IFERROR(VLOOKUP(【施】入力シート➁!B124,テーブル1[[#All],[医薬品名]:[単位2]],COLUMN(【施】入力シート➁!P120)-3,0),"")))</f>
        <v/>
      </c>
      <c r="D124" s="65"/>
      <c r="E124" s="60" t="str">
        <f ca="1">IF(AND(B124="",OFFSET(B124,-1,0,1,1)&lt;&gt;""),OFFSET(E124,-1,0,1,1),IF(AND(B124="",OFFSET(B124,-1,0,1,1)="",OR(OR(OFFSET(F124,-1,0,1)&lt;0,OFFSET(H124,-1,0,1)&lt;0),OFFSET(P124,-1,0,1,1)&lt;&gt;"")),OFFSET(E124,-2,0,1,1),IFERROR(VLOOKUP(【施】入力シート➁!B124,テーブル1[[#All],[医薬品名]:[単位2]],COLUMN(テーブル1[[#Headers],[単位2]])-3,0),"")))</f>
        <v/>
      </c>
      <c r="F124" s="66"/>
      <c r="G124" s="62" t="str">
        <f t="shared" ca="1" si="7"/>
        <v/>
      </c>
      <c r="H124" s="69"/>
      <c r="I124" s="62" t="str">
        <f t="shared" ca="1" si="8"/>
        <v/>
      </c>
      <c r="J124" s="77"/>
      <c r="K124" s="62" t="str">
        <f t="shared" ca="1" si="9"/>
        <v/>
      </c>
      <c r="L124" s="78"/>
      <c r="M124" s="62" t="str">
        <f t="shared" ca="1" si="10"/>
        <v/>
      </c>
      <c r="N124" s="79"/>
      <c r="O124" s="81"/>
      <c r="P124" s="81"/>
      <c r="Q124" s="89"/>
      <c r="R124" s="91"/>
      <c r="S124" s="88" t="str">
        <f t="shared" ca="1" si="13"/>
        <v/>
      </c>
      <c r="V124" s="16">
        <f t="shared" si="11"/>
        <v>1</v>
      </c>
    </row>
    <row r="125" spans="1:22" ht="40" customHeight="1">
      <c r="A125" s="16">
        <f t="shared" ca="1" si="12"/>
        <v>119</v>
      </c>
      <c r="B125" s="64"/>
      <c r="C125" s="58" t="str">
        <f ca="1">IF(AND(B125="",OFFSET(B125,-1,0,1,1)&lt;&gt;""),OFFSET(C125,-1,0,1,1),IF(AND(B125="",OFFSET(B125,-1,0,1,1)="",OR(OFFSET(N125,-1,0,1)&lt;&gt;"",OFFSET(P125,-1,0,1,1)&lt;&gt;"")),OFFSET(C125,-2,0,1,1),IFERROR(VLOOKUP(【施】入力シート➁!B125,テーブル1[[#All],[医薬品名]:[単位2]],COLUMN(【施】入力シート➁!P121)-3,0),"")))</f>
        <v/>
      </c>
      <c r="D125" s="65"/>
      <c r="E125" s="60" t="str">
        <f ca="1">IF(AND(B125="",OFFSET(B125,-1,0,1,1)&lt;&gt;""),OFFSET(E125,-1,0,1,1),IF(AND(B125="",OFFSET(B125,-1,0,1,1)="",OR(OR(OFFSET(F125,-1,0,1)&lt;0,OFFSET(H125,-1,0,1)&lt;0),OFFSET(P125,-1,0,1,1)&lt;&gt;"")),OFFSET(E125,-2,0,1,1),IFERROR(VLOOKUP(【施】入力シート➁!B125,テーブル1[[#All],[医薬品名]:[単位2]],COLUMN(テーブル1[[#Headers],[単位2]])-3,0),"")))</f>
        <v/>
      </c>
      <c r="F125" s="66"/>
      <c r="G125" s="62" t="str">
        <f t="shared" ca="1" si="7"/>
        <v/>
      </c>
      <c r="H125" s="69"/>
      <c r="I125" s="62" t="str">
        <f t="shared" ca="1" si="8"/>
        <v/>
      </c>
      <c r="J125" s="77"/>
      <c r="K125" s="62" t="str">
        <f t="shared" ca="1" si="9"/>
        <v/>
      </c>
      <c r="L125" s="78"/>
      <c r="M125" s="62" t="str">
        <f t="shared" ca="1" si="10"/>
        <v/>
      </c>
      <c r="N125" s="79"/>
      <c r="O125" s="81"/>
      <c r="P125" s="81"/>
      <c r="Q125" s="89"/>
      <c r="R125" s="91"/>
      <c r="S125" s="88" t="str">
        <f t="shared" ca="1" si="13"/>
        <v/>
      </c>
      <c r="V125" s="16">
        <f t="shared" si="11"/>
        <v>1</v>
      </c>
    </row>
    <row r="126" spans="1:22" ht="40" customHeight="1">
      <c r="A126" s="16">
        <f t="shared" ca="1" si="12"/>
        <v>120</v>
      </c>
      <c r="B126" s="64"/>
      <c r="C126" s="58" t="str">
        <f ca="1">IF(AND(B126="",OFFSET(B126,-1,0,1,1)&lt;&gt;""),OFFSET(C126,-1,0,1,1),IF(AND(B126="",OFFSET(B126,-1,0,1,1)="",OR(OFFSET(N126,-1,0,1)&lt;&gt;"",OFFSET(P126,-1,0,1,1)&lt;&gt;"")),OFFSET(C126,-2,0,1,1),IFERROR(VLOOKUP(【施】入力シート➁!B126,テーブル1[[#All],[医薬品名]:[単位2]],COLUMN(【施】入力シート➁!P122)-3,0),"")))</f>
        <v/>
      </c>
      <c r="D126" s="65"/>
      <c r="E126" s="60" t="str">
        <f ca="1">IF(AND(B126="",OFFSET(B126,-1,0,1,1)&lt;&gt;""),OFFSET(E126,-1,0,1,1),IF(AND(B126="",OFFSET(B126,-1,0,1,1)="",OR(OR(OFFSET(F126,-1,0,1)&lt;0,OFFSET(H126,-1,0,1)&lt;0),OFFSET(P126,-1,0,1,1)&lt;&gt;"")),OFFSET(E126,-2,0,1,1),IFERROR(VLOOKUP(【施】入力シート➁!B126,テーブル1[[#All],[医薬品名]:[単位2]],COLUMN(テーブル1[[#Headers],[単位2]])-3,0),"")))</f>
        <v/>
      </c>
      <c r="F126" s="66"/>
      <c r="G126" s="62" t="str">
        <f t="shared" ca="1" si="7"/>
        <v/>
      </c>
      <c r="H126" s="69"/>
      <c r="I126" s="62" t="str">
        <f t="shared" ca="1" si="8"/>
        <v/>
      </c>
      <c r="J126" s="77"/>
      <c r="K126" s="62" t="str">
        <f t="shared" ca="1" si="9"/>
        <v/>
      </c>
      <c r="L126" s="78"/>
      <c r="M126" s="62" t="str">
        <f t="shared" ca="1" si="10"/>
        <v/>
      </c>
      <c r="N126" s="79"/>
      <c r="O126" s="81"/>
      <c r="P126" s="81"/>
      <c r="Q126" s="89"/>
      <c r="R126" s="91"/>
      <c r="S126" s="88" t="str">
        <f t="shared" ca="1" si="13"/>
        <v/>
      </c>
      <c r="V126" s="16">
        <f t="shared" si="11"/>
        <v>1</v>
      </c>
    </row>
    <row r="127" spans="1:22" ht="40" customHeight="1">
      <c r="A127" s="16">
        <f t="shared" ca="1" si="12"/>
        <v>121</v>
      </c>
      <c r="B127" s="64"/>
      <c r="C127" s="58" t="str">
        <f ca="1">IF(AND(B127="",OFFSET(B127,-1,0,1,1)&lt;&gt;""),OFFSET(C127,-1,0,1,1),IF(AND(B127="",OFFSET(B127,-1,0,1,1)="",OR(OFFSET(N127,-1,0,1)&lt;&gt;"",OFFSET(P127,-1,0,1,1)&lt;&gt;"")),OFFSET(C127,-2,0,1,1),IFERROR(VLOOKUP(【施】入力シート➁!B127,テーブル1[[#All],[医薬品名]:[単位2]],COLUMN(【施】入力シート➁!P123)-3,0),"")))</f>
        <v/>
      </c>
      <c r="D127" s="65"/>
      <c r="E127" s="60" t="str">
        <f ca="1">IF(AND(B127="",OFFSET(B127,-1,0,1,1)&lt;&gt;""),OFFSET(E127,-1,0,1,1),IF(AND(B127="",OFFSET(B127,-1,0,1,1)="",OR(OR(OFFSET(F127,-1,0,1)&lt;0,OFFSET(H127,-1,0,1)&lt;0),OFFSET(P127,-1,0,1,1)&lt;&gt;"")),OFFSET(E127,-2,0,1,1),IFERROR(VLOOKUP(【施】入力シート➁!B127,テーブル1[[#All],[医薬品名]:[単位2]],COLUMN(テーブル1[[#Headers],[単位2]])-3,0),"")))</f>
        <v/>
      </c>
      <c r="F127" s="66"/>
      <c r="G127" s="62" t="str">
        <f t="shared" ca="1" si="7"/>
        <v/>
      </c>
      <c r="H127" s="69"/>
      <c r="I127" s="62" t="str">
        <f t="shared" ca="1" si="8"/>
        <v/>
      </c>
      <c r="J127" s="77"/>
      <c r="K127" s="62" t="str">
        <f t="shared" ca="1" si="9"/>
        <v/>
      </c>
      <c r="L127" s="78"/>
      <c r="M127" s="62" t="str">
        <f t="shared" ca="1" si="10"/>
        <v/>
      </c>
      <c r="N127" s="79"/>
      <c r="O127" s="81"/>
      <c r="P127" s="81"/>
      <c r="Q127" s="89"/>
      <c r="R127" s="91"/>
      <c r="S127" s="88" t="str">
        <f t="shared" ca="1" si="13"/>
        <v/>
      </c>
      <c r="V127" s="16">
        <f t="shared" si="11"/>
        <v>1</v>
      </c>
    </row>
    <row r="128" spans="1:22" ht="40" customHeight="1">
      <c r="A128" s="16">
        <f t="shared" ca="1" si="12"/>
        <v>122</v>
      </c>
      <c r="B128" s="64"/>
      <c r="C128" s="58" t="str">
        <f ca="1">IF(AND(B128="",OFFSET(B128,-1,0,1,1)&lt;&gt;""),OFFSET(C128,-1,0,1,1),IF(AND(B128="",OFFSET(B128,-1,0,1,1)="",OR(OFFSET(N128,-1,0,1)&lt;&gt;"",OFFSET(P128,-1,0,1,1)&lt;&gt;"")),OFFSET(C128,-2,0,1,1),IFERROR(VLOOKUP(【施】入力シート➁!B128,テーブル1[[#All],[医薬品名]:[単位2]],COLUMN(【施】入力シート➁!P124)-3,0),"")))</f>
        <v/>
      </c>
      <c r="D128" s="65"/>
      <c r="E128" s="60" t="str">
        <f ca="1">IF(AND(B128="",OFFSET(B128,-1,0,1,1)&lt;&gt;""),OFFSET(E128,-1,0,1,1),IF(AND(B128="",OFFSET(B128,-1,0,1,1)="",OR(OR(OFFSET(F128,-1,0,1)&lt;0,OFFSET(H128,-1,0,1)&lt;0),OFFSET(P128,-1,0,1,1)&lt;&gt;"")),OFFSET(E128,-2,0,1,1),IFERROR(VLOOKUP(【施】入力シート➁!B128,テーブル1[[#All],[医薬品名]:[単位2]],COLUMN(テーブル1[[#Headers],[単位2]])-3,0),"")))</f>
        <v/>
      </c>
      <c r="F128" s="66"/>
      <c r="G128" s="62" t="str">
        <f t="shared" ca="1" si="7"/>
        <v/>
      </c>
      <c r="H128" s="69"/>
      <c r="I128" s="62" t="str">
        <f t="shared" ca="1" si="8"/>
        <v/>
      </c>
      <c r="J128" s="77"/>
      <c r="K128" s="62" t="str">
        <f t="shared" ca="1" si="9"/>
        <v/>
      </c>
      <c r="L128" s="78"/>
      <c r="M128" s="62" t="str">
        <f t="shared" ca="1" si="10"/>
        <v/>
      </c>
      <c r="N128" s="79"/>
      <c r="O128" s="81"/>
      <c r="P128" s="81"/>
      <c r="Q128" s="89"/>
      <c r="R128" s="91"/>
      <c r="S128" s="88" t="str">
        <f t="shared" ca="1" si="13"/>
        <v/>
      </c>
      <c r="V128" s="16">
        <f t="shared" si="11"/>
        <v>1</v>
      </c>
    </row>
    <row r="129" spans="1:22" ht="40" customHeight="1">
      <c r="A129" s="16">
        <f t="shared" ca="1" si="12"/>
        <v>123</v>
      </c>
      <c r="B129" s="64"/>
      <c r="C129" s="58" t="str">
        <f ca="1">IF(AND(B129="",OFFSET(B129,-1,0,1,1)&lt;&gt;""),OFFSET(C129,-1,0,1,1),IF(AND(B129="",OFFSET(B129,-1,0,1,1)="",OR(OFFSET(N129,-1,0,1)&lt;&gt;"",OFFSET(P129,-1,0,1,1)&lt;&gt;"")),OFFSET(C129,-2,0,1,1),IFERROR(VLOOKUP(【施】入力シート➁!B129,テーブル1[[#All],[医薬品名]:[単位2]],COLUMN(【施】入力シート➁!P125)-3,0),"")))</f>
        <v/>
      </c>
      <c r="D129" s="65"/>
      <c r="E129" s="60" t="str">
        <f ca="1">IF(AND(B129="",OFFSET(B129,-1,0,1,1)&lt;&gt;""),OFFSET(E129,-1,0,1,1),IF(AND(B129="",OFFSET(B129,-1,0,1,1)="",OR(OR(OFFSET(F129,-1,0,1)&lt;0,OFFSET(H129,-1,0,1)&lt;0),OFFSET(P129,-1,0,1,1)&lt;&gt;"")),OFFSET(E129,-2,0,1,1),IFERROR(VLOOKUP(【施】入力シート➁!B129,テーブル1[[#All],[医薬品名]:[単位2]],COLUMN(テーブル1[[#Headers],[単位2]])-3,0),"")))</f>
        <v/>
      </c>
      <c r="F129" s="66"/>
      <c r="G129" s="62" t="str">
        <f t="shared" ca="1" si="7"/>
        <v/>
      </c>
      <c r="H129" s="69"/>
      <c r="I129" s="62" t="str">
        <f t="shared" ca="1" si="8"/>
        <v/>
      </c>
      <c r="J129" s="77"/>
      <c r="K129" s="62" t="str">
        <f t="shared" ca="1" si="9"/>
        <v/>
      </c>
      <c r="L129" s="78"/>
      <c r="M129" s="62" t="str">
        <f t="shared" ca="1" si="10"/>
        <v/>
      </c>
      <c r="N129" s="79"/>
      <c r="O129" s="81"/>
      <c r="P129" s="81"/>
      <c r="Q129" s="89"/>
      <c r="R129" s="91"/>
      <c r="S129" s="88" t="str">
        <f t="shared" ca="1" si="13"/>
        <v/>
      </c>
      <c r="V129" s="16">
        <f t="shared" si="11"/>
        <v>1</v>
      </c>
    </row>
    <row r="130" spans="1:22" ht="40" customHeight="1">
      <c r="A130" s="16">
        <f t="shared" ca="1" si="12"/>
        <v>124</v>
      </c>
      <c r="B130" s="64"/>
      <c r="C130" s="58" t="str">
        <f ca="1">IF(AND(B130="",OFFSET(B130,-1,0,1,1)&lt;&gt;""),OFFSET(C130,-1,0,1,1),IF(AND(B130="",OFFSET(B130,-1,0,1,1)="",OR(OFFSET(N130,-1,0,1)&lt;&gt;"",OFFSET(P130,-1,0,1,1)&lt;&gt;"")),OFFSET(C130,-2,0,1,1),IFERROR(VLOOKUP(【施】入力シート➁!B130,テーブル1[[#All],[医薬品名]:[単位2]],COLUMN(【施】入力シート➁!P126)-3,0),"")))</f>
        <v/>
      </c>
      <c r="D130" s="65"/>
      <c r="E130" s="60" t="str">
        <f ca="1">IF(AND(B130="",OFFSET(B130,-1,0,1,1)&lt;&gt;""),OFFSET(E130,-1,0,1,1),IF(AND(B130="",OFFSET(B130,-1,0,1,1)="",OR(OR(OFFSET(F130,-1,0,1)&lt;0,OFFSET(H130,-1,0,1)&lt;0),OFFSET(P130,-1,0,1,1)&lt;&gt;"")),OFFSET(E130,-2,0,1,1),IFERROR(VLOOKUP(【施】入力シート➁!B130,テーブル1[[#All],[医薬品名]:[単位2]],COLUMN(テーブル1[[#Headers],[単位2]])-3,0),"")))</f>
        <v/>
      </c>
      <c r="F130" s="66"/>
      <c r="G130" s="62" t="str">
        <f t="shared" ca="1" si="7"/>
        <v/>
      </c>
      <c r="H130" s="69"/>
      <c r="I130" s="62" t="str">
        <f t="shared" ca="1" si="8"/>
        <v/>
      </c>
      <c r="J130" s="77"/>
      <c r="K130" s="62" t="str">
        <f t="shared" ca="1" si="9"/>
        <v/>
      </c>
      <c r="L130" s="78"/>
      <c r="M130" s="62" t="str">
        <f t="shared" ca="1" si="10"/>
        <v/>
      </c>
      <c r="N130" s="79"/>
      <c r="O130" s="81"/>
      <c r="P130" s="81"/>
      <c r="Q130" s="89"/>
      <c r="R130" s="91"/>
      <c r="S130" s="88" t="str">
        <f t="shared" ca="1" si="13"/>
        <v/>
      </c>
      <c r="V130" s="16">
        <f t="shared" si="11"/>
        <v>1</v>
      </c>
    </row>
    <row r="131" spans="1:22" ht="40" customHeight="1">
      <c r="A131" s="16">
        <f t="shared" ca="1" si="12"/>
        <v>125</v>
      </c>
      <c r="B131" s="64"/>
      <c r="C131" s="58" t="str">
        <f ca="1">IF(AND(B131="",OFFSET(B131,-1,0,1,1)&lt;&gt;""),OFFSET(C131,-1,0,1,1),IF(AND(B131="",OFFSET(B131,-1,0,1,1)="",OR(OFFSET(N131,-1,0,1)&lt;&gt;"",OFFSET(P131,-1,0,1,1)&lt;&gt;"")),OFFSET(C131,-2,0,1,1),IFERROR(VLOOKUP(【施】入力シート➁!B131,テーブル1[[#All],[医薬品名]:[単位2]],COLUMN(【施】入力シート➁!P127)-3,0),"")))</f>
        <v/>
      </c>
      <c r="D131" s="65"/>
      <c r="E131" s="60" t="str">
        <f ca="1">IF(AND(B131="",OFFSET(B131,-1,0,1,1)&lt;&gt;""),OFFSET(E131,-1,0,1,1),IF(AND(B131="",OFFSET(B131,-1,0,1,1)="",OR(OR(OFFSET(F131,-1,0,1)&lt;0,OFFSET(H131,-1,0,1)&lt;0),OFFSET(P131,-1,0,1,1)&lt;&gt;"")),OFFSET(E131,-2,0,1,1),IFERROR(VLOOKUP(【施】入力シート➁!B131,テーブル1[[#All],[医薬品名]:[単位2]],COLUMN(テーブル1[[#Headers],[単位2]])-3,0),"")))</f>
        <v/>
      </c>
      <c r="F131" s="66"/>
      <c r="G131" s="62" t="str">
        <f t="shared" ca="1" si="7"/>
        <v/>
      </c>
      <c r="H131" s="69"/>
      <c r="I131" s="62" t="str">
        <f t="shared" ca="1" si="8"/>
        <v/>
      </c>
      <c r="J131" s="77"/>
      <c r="K131" s="62" t="str">
        <f t="shared" ca="1" si="9"/>
        <v/>
      </c>
      <c r="L131" s="78"/>
      <c r="M131" s="62" t="str">
        <f t="shared" ca="1" si="10"/>
        <v/>
      </c>
      <c r="N131" s="79"/>
      <c r="O131" s="81"/>
      <c r="P131" s="81"/>
      <c r="Q131" s="89"/>
      <c r="R131" s="91"/>
      <c r="S131" s="88" t="str">
        <f t="shared" ca="1" si="13"/>
        <v/>
      </c>
      <c r="V131" s="16">
        <f t="shared" si="11"/>
        <v>1</v>
      </c>
    </row>
    <row r="132" spans="1:22" ht="40" customHeight="1">
      <c r="A132" s="16">
        <f t="shared" ca="1" si="12"/>
        <v>126</v>
      </c>
      <c r="B132" s="64"/>
      <c r="C132" s="58" t="str">
        <f ca="1">IF(AND(B132="",OFFSET(B132,-1,0,1,1)&lt;&gt;""),OFFSET(C132,-1,0,1,1),IF(AND(B132="",OFFSET(B132,-1,0,1,1)="",OR(OFFSET(N132,-1,0,1)&lt;&gt;"",OFFSET(P132,-1,0,1,1)&lt;&gt;"")),OFFSET(C132,-2,0,1,1),IFERROR(VLOOKUP(【施】入力シート➁!B132,テーブル1[[#All],[医薬品名]:[単位2]],COLUMN(【施】入力シート➁!P128)-3,0),"")))</f>
        <v/>
      </c>
      <c r="D132" s="65"/>
      <c r="E132" s="60" t="str">
        <f ca="1">IF(AND(B132="",OFFSET(B132,-1,0,1,1)&lt;&gt;""),OFFSET(E132,-1,0,1,1),IF(AND(B132="",OFFSET(B132,-1,0,1,1)="",OR(OR(OFFSET(F132,-1,0,1)&lt;0,OFFSET(H132,-1,0,1)&lt;0),OFFSET(P132,-1,0,1,1)&lt;&gt;"")),OFFSET(E132,-2,0,1,1),IFERROR(VLOOKUP(【施】入力シート➁!B132,テーブル1[[#All],[医薬品名]:[単位2]],COLUMN(テーブル1[[#Headers],[単位2]])-3,0),"")))</f>
        <v/>
      </c>
      <c r="F132" s="66"/>
      <c r="G132" s="62" t="str">
        <f t="shared" ca="1" si="7"/>
        <v/>
      </c>
      <c r="H132" s="69"/>
      <c r="I132" s="62" t="str">
        <f t="shared" ca="1" si="8"/>
        <v/>
      </c>
      <c r="J132" s="77"/>
      <c r="K132" s="62" t="str">
        <f t="shared" ca="1" si="9"/>
        <v/>
      </c>
      <c r="L132" s="78"/>
      <c r="M132" s="62" t="str">
        <f t="shared" ca="1" si="10"/>
        <v/>
      </c>
      <c r="N132" s="79"/>
      <c r="O132" s="81"/>
      <c r="P132" s="81"/>
      <c r="Q132" s="89"/>
      <c r="R132" s="91"/>
      <c r="S132" s="88" t="str">
        <f t="shared" ca="1" si="13"/>
        <v/>
      </c>
      <c r="V132" s="16">
        <f t="shared" si="11"/>
        <v>1</v>
      </c>
    </row>
    <row r="133" spans="1:22" ht="40" customHeight="1">
      <c r="A133" s="16">
        <f t="shared" ca="1" si="12"/>
        <v>127</v>
      </c>
      <c r="B133" s="64"/>
      <c r="C133" s="58" t="str">
        <f ca="1">IF(AND(B133="",OFFSET(B133,-1,0,1,1)&lt;&gt;""),OFFSET(C133,-1,0,1,1),IF(AND(B133="",OFFSET(B133,-1,0,1,1)="",OR(OFFSET(N133,-1,0,1)&lt;&gt;"",OFFSET(P133,-1,0,1,1)&lt;&gt;"")),OFFSET(C133,-2,0,1,1),IFERROR(VLOOKUP(【施】入力シート➁!B133,テーブル1[[#All],[医薬品名]:[単位2]],COLUMN(【施】入力シート➁!P129)-3,0),"")))</f>
        <v/>
      </c>
      <c r="D133" s="65"/>
      <c r="E133" s="60" t="str">
        <f ca="1">IF(AND(B133="",OFFSET(B133,-1,0,1,1)&lt;&gt;""),OFFSET(E133,-1,0,1,1),IF(AND(B133="",OFFSET(B133,-1,0,1,1)="",OR(OR(OFFSET(F133,-1,0,1)&lt;0,OFFSET(H133,-1,0,1)&lt;0),OFFSET(P133,-1,0,1,1)&lt;&gt;"")),OFFSET(E133,-2,0,1,1),IFERROR(VLOOKUP(【施】入力シート➁!B133,テーブル1[[#All],[医薬品名]:[単位2]],COLUMN(テーブル1[[#Headers],[単位2]])-3,0),"")))</f>
        <v/>
      </c>
      <c r="F133" s="66"/>
      <c r="G133" s="62" t="str">
        <f t="shared" ca="1" si="7"/>
        <v/>
      </c>
      <c r="H133" s="69"/>
      <c r="I133" s="62" t="str">
        <f t="shared" ca="1" si="8"/>
        <v/>
      </c>
      <c r="J133" s="77"/>
      <c r="K133" s="62" t="str">
        <f t="shared" ca="1" si="9"/>
        <v/>
      </c>
      <c r="L133" s="78"/>
      <c r="M133" s="62" t="str">
        <f t="shared" ca="1" si="10"/>
        <v/>
      </c>
      <c r="N133" s="79"/>
      <c r="O133" s="81"/>
      <c r="P133" s="81"/>
      <c r="Q133" s="89"/>
      <c r="R133" s="91"/>
      <c r="S133" s="88" t="str">
        <f t="shared" ca="1" si="13"/>
        <v/>
      </c>
      <c r="V133" s="16">
        <f t="shared" si="11"/>
        <v>1</v>
      </c>
    </row>
    <row r="134" spans="1:22" ht="40" customHeight="1">
      <c r="A134" s="16">
        <f t="shared" ca="1" si="12"/>
        <v>128</v>
      </c>
      <c r="B134" s="64"/>
      <c r="C134" s="58" t="str">
        <f ca="1">IF(AND(B134="",OFFSET(B134,-1,0,1,1)&lt;&gt;""),OFFSET(C134,-1,0,1,1),IF(AND(B134="",OFFSET(B134,-1,0,1,1)="",OR(OFFSET(N134,-1,0,1)&lt;&gt;"",OFFSET(P134,-1,0,1,1)&lt;&gt;"")),OFFSET(C134,-2,0,1,1),IFERROR(VLOOKUP(【施】入力シート➁!B134,テーブル1[[#All],[医薬品名]:[単位2]],COLUMN(【施】入力シート➁!P130)-3,0),"")))</f>
        <v/>
      </c>
      <c r="D134" s="65"/>
      <c r="E134" s="60" t="str">
        <f ca="1">IF(AND(B134="",OFFSET(B134,-1,0,1,1)&lt;&gt;""),OFFSET(E134,-1,0,1,1),IF(AND(B134="",OFFSET(B134,-1,0,1,1)="",OR(OR(OFFSET(F134,-1,0,1)&lt;0,OFFSET(H134,-1,0,1)&lt;0),OFFSET(P134,-1,0,1,1)&lt;&gt;"")),OFFSET(E134,-2,0,1,1),IFERROR(VLOOKUP(【施】入力シート➁!B134,テーブル1[[#All],[医薬品名]:[単位2]],COLUMN(テーブル1[[#Headers],[単位2]])-3,0),"")))</f>
        <v/>
      </c>
      <c r="F134" s="66"/>
      <c r="G134" s="62" t="str">
        <f t="shared" ca="1" si="7"/>
        <v/>
      </c>
      <c r="H134" s="69"/>
      <c r="I134" s="62" t="str">
        <f t="shared" ca="1" si="8"/>
        <v/>
      </c>
      <c r="J134" s="77"/>
      <c r="K134" s="62" t="str">
        <f t="shared" ca="1" si="9"/>
        <v/>
      </c>
      <c r="L134" s="78"/>
      <c r="M134" s="62" t="str">
        <f t="shared" ca="1" si="10"/>
        <v/>
      </c>
      <c r="N134" s="79"/>
      <c r="O134" s="81"/>
      <c r="P134" s="81"/>
      <c r="Q134" s="89"/>
      <c r="R134" s="91"/>
      <c r="S134" s="88" t="str">
        <f t="shared" ca="1" si="13"/>
        <v/>
      </c>
      <c r="V134" s="16">
        <f t="shared" si="11"/>
        <v>1</v>
      </c>
    </row>
    <row r="135" spans="1:22" ht="40" customHeight="1">
      <c r="A135" s="16">
        <f t="shared" ca="1" si="12"/>
        <v>129</v>
      </c>
      <c r="B135" s="64"/>
      <c r="C135" s="58" t="str">
        <f ca="1">IF(AND(B135="",OFFSET(B135,-1,0,1,1)&lt;&gt;""),OFFSET(C135,-1,0,1,1),IF(AND(B135="",OFFSET(B135,-1,0,1,1)="",OR(OFFSET(N135,-1,0,1)&lt;&gt;"",OFFSET(P135,-1,0,1,1)&lt;&gt;"")),OFFSET(C135,-2,0,1,1),IFERROR(VLOOKUP(【施】入力シート➁!B135,テーブル1[[#All],[医薬品名]:[単位2]],COLUMN(【施】入力シート➁!P131)-3,0),"")))</f>
        <v/>
      </c>
      <c r="D135" s="65"/>
      <c r="E135" s="60" t="str">
        <f ca="1">IF(AND(B135="",OFFSET(B135,-1,0,1,1)&lt;&gt;""),OFFSET(E135,-1,0,1,1),IF(AND(B135="",OFFSET(B135,-1,0,1,1)="",OR(OR(OFFSET(F135,-1,0,1)&lt;0,OFFSET(H135,-1,0,1)&lt;0),OFFSET(P135,-1,0,1,1)&lt;&gt;"")),OFFSET(E135,-2,0,1,1),IFERROR(VLOOKUP(【施】入力シート➁!B135,テーブル1[[#All],[医薬品名]:[単位2]],COLUMN(テーブル1[[#Headers],[単位2]])-3,0),"")))</f>
        <v/>
      </c>
      <c r="F135" s="66"/>
      <c r="G135" s="62" t="str">
        <f t="shared" ref="G135:G156" ca="1" si="14">IF(AND(E135="V",C135&lt;&gt;""),"mL",E135)</f>
        <v/>
      </c>
      <c r="H135" s="69"/>
      <c r="I135" s="62" t="str">
        <f t="shared" ref="I135:I156" ca="1" si="15">G135</f>
        <v/>
      </c>
      <c r="J135" s="77"/>
      <c r="K135" s="62" t="str">
        <f t="shared" ref="K135:K156" ca="1" si="16">G135</f>
        <v/>
      </c>
      <c r="L135" s="78"/>
      <c r="M135" s="62" t="str">
        <f t="shared" ref="M135:M156" ca="1" si="17">G135</f>
        <v/>
      </c>
      <c r="N135" s="79"/>
      <c r="O135" s="81"/>
      <c r="P135" s="81"/>
      <c r="Q135" s="89"/>
      <c r="R135" s="91"/>
      <c r="S135" s="88" t="str">
        <f t="shared" ca="1" si="13"/>
        <v/>
      </c>
      <c r="V135" s="16">
        <f t="shared" ref="V135:V156" si="18">IF(ABS(F135+H135+J135+L135)=ABS(F135)+ABS(H135)+ABS(J135)+ABS(L135),1,2)</f>
        <v>1</v>
      </c>
    </row>
    <row r="136" spans="1:22" ht="40" customHeight="1">
      <c r="A136" s="16">
        <f t="shared" ref="A136:A156" ca="1" si="19">OFFSET(A136,-1,0,1,1)+1</f>
        <v>130</v>
      </c>
      <c r="B136" s="64"/>
      <c r="C136" s="58" t="str">
        <f ca="1">IF(AND(B136="",OFFSET(B136,-1,0,1,1)&lt;&gt;""),OFFSET(C136,-1,0,1,1),IF(AND(B136="",OFFSET(B136,-1,0,1,1)="",OR(OFFSET(N136,-1,0,1)&lt;&gt;"",OFFSET(P136,-1,0,1,1)&lt;&gt;"")),OFFSET(C136,-2,0,1,1),IFERROR(VLOOKUP(【施】入力シート➁!B136,テーブル1[[#All],[医薬品名]:[単位2]],COLUMN(【施】入力シート➁!P132)-3,0),"")))</f>
        <v/>
      </c>
      <c r="D136" s="65"/>
      <c r="E136" s="60" t="str">
        <f ca="1">IF(AND(B136="",OFFSET(B136,-1,0,1,1)&lt;&gt;""),OFFSET(E136,-1,0,1,1),IF(AND(B136="",OFFSET(B136,-1,0,1,1)="",OR(OR(OFFSET(F136,-1,0,1)&lt;0,OFFSET(H136,-1,0,1)&lt;0),OFFSET(P136,-1,0,1,1)&lt;&gt;"")),OFFSET(E136,-2,0,1,1),IFERROR(VLOOKUP(【施】入力シート➁!B136,テーブル1[[#All],[医薬品名]:[単位2]],COLUMN(テーブル1[[#Headers],[単位2]])-3,0),"")))</f>
        <v/>
      </c>
      <c r="F136" s="66"/>
      <c r="G136" s="62" t="str">
        <f t="shared" ca="1" si="14"/>
        <v/>
      </c>
      <c r="H136" s="69"/>
      <c r="I136" s="62" t="str">
        <f t="shared" ca="1" si="15"/>
        <v/>
      </c>
      <c r="J136" s="77"/>
      <c r="K136" s="62" t="str">
        <f t="shared" ca="1" si="16"/>
        <v/>
      </c>
      <c r="L136" s="78"/>
      <c r="M136" s="62" t="str">
        <f t="shared" ca="1" si="17"/>
        <v/>
      </c>
      <c r="N136" s="79"/>
      <c r="O136" s="81"/>
      <c r="P136" s="81"/>
      <c r="Q136" s="89"/>
      <c r="R136" s="91"/>
      <c r="S136" s="88" t="str">
        <f t="shared" ref="S136:S156" ca="1" si="20">IF(AND(D136="",F136="",H136="",J136="",L136="",B136="",N136="",O136="",P136="",Q136="",R136=""),"",IF(OR(AND(OR(N136&lt;&gt;"",O136&lt;&gt;"",P136&lt;&gt;"",Q136&lt;&gt;""),R136=""),AND(F136="",H136="",J136="",L136="")),"×",IF(OR(AND(B136&lt;&gt;"",OFFSET(B136,1,0,1,1)="",OR(OFFSET(D136,1,0,1,1)&lt;&gt;"",OFFSET(D136,2,0,1,1)&lt;&gt;"",COUNTIF(B136,"*自家製剤*")&gt;0),OR(D136&lt;&gt;"",COUNTIF(B136,"*自家製剤*")&gt;0),OR(OFFSET(N136,1,0,1,1)&lt;&gt;"",OFFSET(P136,1,0,1,1)&lt;&gt;"",OFFSET(N136,2,0,1,1)&lt;&gt;"",OFFSET(P136,2,0,1,1)&lt;&gt;""),OFFSET(B136,2,0,1,1)="",F136+H136-J136-O136+ABS(OFFSET(F136,1,0,1,1))+ABS(OFFSET(H136,1,0,1,1))-ABS(OFFSET(J136,1,0,1,1))+ABS(OFFSET(F136,2,0,1,1))+ABS(OFFSET(H136,2,0,1,1))-ABS(OFFSET(J136,2,0,1,1))=L136-Q136+ABS(OFFSET(L136,1,0,1,1))+ABS(OFFSET(L136,2,0,1,1)),IF(OR(OFFSET(F136,1,0,1,1)&lt;0,OFFSET(H136,1,0,1,1)&lt;0,OFFSET(J136,1,0,1,1)&lt;0,OFFSET(L136,1,0,1,1)&lt;0),IF(J136&gt;(ABS(OFFSET(F136,1,0,1,1))+ABS(OFFSET(H136,1,0,1,1)))-ABS(OFFSET(L136,1,0,1,1)),AND(J136-(F136+H136+OFFSET(H136,2,0,1,1)-L136-Q136)&lt;=ABS(OFFSET(N136,1,0,1,1)),ABS(OFFSET(N136,1,0,1,1))&lt;=(ABS(OFFSET(F136,1,0,1,1))+ABS(OFFSET(H136,1,0,1,1)))-ABS(OFFSET(L136,1,0,1,1))),AND(J136-(F136+H136+OFFSET(H136,2,0,1,1)-L136-Q136)&lt;=ABS(OFFSET(N136,1,0,1,1)),ABS(OFFSET(N136,1,0,1,1))&lt;=J136)),IF(OR(OFFSET(F136,2,0,1,1)&lt;0,OFFSET(H136,2,0,1,1)&lt;0,OFFSET(J136,2,0,1,1)&lt;0,OFFSET(L136,2,0,1,1)&lt;0),IF(J136&gt;(ABS(OFFSET(F136,2,0,1,1))+ABS(OFFSET(H136,2,0,1,1)))-ABS(OFFSET(L136,2,0,1,1)),AND(J136-(F136+H136+OFFSET(H136,1,0,1,1)-L136-Q136)&lt;=ABS(OFFSET(N136,2,0,1,1)),ABS(OFFSET(N136,2,0,1,1))&lt;=(ABS(OFFSET(F136,2,0,1,1))+ABS(OFFSET(H136,2,0,1,1)))-ABS(OFFSET(L136,2,0,1,1))),AND(J136-(F136+H136+OFFSET(H136,1,0,1,1)-L136-Q136)&lt;=ABS(OFFSET(N136,2,0,1,1)),ABS(OFFSET(N136,2,0,1,1))&lt;=J136)),TRUE))),AND(B136&lt;&gt;"",OFFSET(B136,1,0,1,1)="",OR(OFFSET(N136,1,0,1,1)&lt;&gt;"",OFFSET(P136,1,0,1,1)&lt;&gt;"",OR(OFFSET(F136,1,0,1,1)&lt;0,OFFSET(H136,1,0,1,1)&lt;0)),OR(OFFSET(B136,2,0,1,1)&lt;&gt;"",OFFSET(S136,2,0,1,1)=""),OR(D136&lt;&gt;"",COUNTIF(B136,"*自家製剤*")&gt;0),F136+H136-J136-O136+ABS(OFFSET(F136,1,0,1,1))+ABS(OFFSET(H136,1,0,1,1))-ABS(OFFSET(J136,1,0,1,1))=L136-Q136+ABS(OFFSET(L136,1,0,1,1)),IF(NOT(OR(OFFSET(F136,1,0,1,1)&lt;0,OFFSET(H136,1,0,1,1)&lt;0,OFFSET(J136,1,0,1,1)&lt;0,OFFSET(L136,1,0,1,1)&lt;0)),TRUE,IF(NOT(OR(OFFSET(F136,1,0,1,1)&lt;0,OFFSET(H136,1,0,1,1)&lt;0,OFFSET(J136,1,0,1,1)&lt;0,OFFSET(L136,1,0,1,1)&lt;0)),TRUE,IF(J136&gt;(ABS(OFFSET(F136,1,0,1,1))+ABS(OFFSET(H136,1,0,1,1)))-ABS(OFFSET(L136,1,0,1,1)),AND(J136-(F136+H136-L136-Q136)&lt;=ABS(OFFSET(N136,1,0,1,1)),ABS(OFFSET(N136,1,0,1,1))&lt;=(ABS(OFFSET(F136,1,0,1,1))+ABS(OFFSET(H136,1,0,1,1)))-ABS(OFFSET(L136,1,0,1,1))),AND(J136-(F136+H136-L136-Q136)&lt;=ABS(OFFSET(N136,1,0,1,1)),ABS(OFFSET(N136,1,0,1,1))&lt;=J136))))),AND(B136&lt;&gt;"",OR(D136&lt;&gt;"",COUNTIF(B136,"*自家製剤*")&gt;0),OR(OFFSET(B136,1,0,1,1)&lt;&gt;"",OFFSET(S136,1,0,1,1)=""),F136+H136-J136-O136=L136-Q136),AND(B136&lt;&gt;"",D136="",ABS(F136)+ABS(H136)-O136-ABS(J136)=ABS(L136),OR(F136&lt;0,H136&lt;0,J136&lt;0,L136&lt;0)),),"○",IF(AND(B136="",OR(F136&lt;&gt;"",H136&lt;&gt;"",J136&lt;&gt;"",L136&lt;&gt;""),R136&lt;&gt;""),"-","×"))))</f>
        <v/>
      </c>
      <c r="V136" s="16">
        <f t="shared" si="18"/>
        <v>1</v>
      </c>
    </row>
    <row r="137" spans="1:22" ht="40" customHeight="1">
      <c r="A137" s="16">
        <f t="shared" ca="1" si="19"/>
        <v>131</v>
      </c>
      <c r="B137" s="64"/>
      <c r="C137" s="58" t="str">
        <f ca="1">IF(AND(B137="",OFFSET(B137,-1,0,1,1)&lt;&gt;""),OFFSET(C137,-1,0,1,1),IF(AND(B137="",OFFSET(B137,-1,0,1,1)="",OR(OFFSET(N137,-1,0,1)&lt;&gt;"",OFFSET(P137,-1,0,1,1)&lt;&gt;"")),OFFSET(C137,-2,0,1,1),IFERROR(VLOOKUP(【施】入力シート➁!B137,テーブル1[[#All],[医薬品名]:[単位2]],COLUMN(【施】入力シート➁!P133)-3,0),"")))</f>
        <v/>
      </c>
      <c r="D137" s="65"/>
      <c r="E137" s="60" t="str">
        <f ca="1">IF(AND(B137="",OFFSET(B137,-1,0,1,1)&lt;&gt;""),OFFSET(E137,-1,0,1,1),IF(AND(B137="",OFFSET(B137,-1,0,1,1)="",OR(OR(OFFSET(F137,-1,0,1)&lt;0,OFFSET(H137,-1,0,1)&lt;0),OFFSET(P137,-1,0,1,1)&lt;&gt;"")),OFFSET(E137,-2,0,1,1),IFERROR(VLOOKUP(【施】入力シート➁!B137,テーブル1[[#All],[医薬品名]:[単位2]],COLUMN(テーブル1[[#Headers],[単位2]])-3,0),"")))</f>
        <v/>
      </c>
      <c r="F137" s="66"/>
      <c r="G137" s="62" t="str">
        <f t="shared" ca="1" si="14"/>
        <v/>
      </c>
      <c r="H137" s="69"/>
      <c r="I137" s="62" t="str">
        <f t="shared" ca="1" si="15"/>
        <v/>
      </c>
      <c r="J137" s="77"/>
      <c r="K137" s="62" t="str">
        <f t="shared" ca="1" si="16"/>
        <v/>
      </c>
      <c r="L137" s="78"/>
      <c r="M137" s="62" t="str">
        <f t="shared" ca="1" si="17"/>
        <v/>
      </c>
      <c r="N137" s="79"/>
      <c r="O137" s="81"/>
      <c r="P137" s="81"/>
      <c r="Q137" s="89"/>
      <c r="R137" s="91"/>
      <c r="S137" s="88" t="str">
        <f t="shared" ca="1" si="20"/>
        <v/>
      </c>
      <c r="V137" s="16">
        <f t="shared" si="18"/>
        <v>1</v>
      </c>
    </row>
    <row r="138" spans="1:22" ht="40" customHeight="1">
      <c r="A138" s="16">
        <f t="shared" ca="1" si="19"/>
        <v>132</v>
      </c>
      <c r="B138" s="64"/>
      <c r="C138" s="58" t="str">
        <f ca="1">IF(AND(B138="",OFFSET(B138,-1,0,1,1)&lt;&gt;""),OFFSET(C138,-1,0,1,1),IF(AND(B138="",OFFSET(B138,-1,0,1,1)="",OR(OFFSET(N138,-1,0,1)&lt;&gt;"",OFFSET(P138,-1,0,1,1)&lt;&gt;"")),OFFSET(C138,-2,0,1,1),IFERROR(VLOOKUP(【施】入力シート➁!B138,テーブル1[[#All],[医薬品名]:[単位2]],COLUMN(【施】入力シート➁!P134)-3,0),"")))</f>
        <v/>
      </c>
      <c r="D138" s="65"/>
      <c r="E138" s="60" t="str">
        <f ca="1">IF(AND(B138="",OFFSET(B138,-1,0,1,1)&lt;&gt;""),OFFSET(E138,-1,0,1,1),IF(AND(B138="",OFFSET(B138,-1,0,1,1)="",OR(OR(OFFSET(F138,-1,0,1)&lt;0,OFFSET(H138,-1,0,1)&lt;0),OFFSET(P138,-1,0,1,1)&lt;&gt;"")),OFFSET(E138,-2,0,1,1),IFERROR(VLOOKUP(【施】入力シート➁!B138,テーブル1[[#All],[医薬品名]:[単位2]],COLUMN(テーブル1[[#Headers],[単位2]])-3,0),"")))</f>
        <v/>
      </c>
      <c r="F138" s="66"/>
      <c r="G138" s="62" t="str">
        <f t="shared" ca="1" si="14"/>
        <v/>
      </c>
      <c r="H138" s="69"/>
      <c r="I138" s="62" t="str">
        <f t="shared" ca="1" si="15"/>
        <v/>
      </c>
      <c r="J138" s="77"/>
      <c r="K138" s="62" t="str">
        <f t="shared" ca="1" si="16"/>
        <v/>
      </c>
      <c r="L138" s="78"/>
      <c r="M138" s="62" t="str">
        <f t="shared" ca="1" si="17"/>
        <v/>
      </c>
      <c r="N138" s="79"/>
      <c r="O138" s="81"/>
      <c r="P138" s="81"/>
      <c r="Q138" s="89"/>
      <c r="R138" s="91"/>
      <c r="S138" s="88" t="str">
        <f t="shared" ca="1" si="20"/>
        <v/>
      </c>
      <c r="V138" s="16">
        <f t="shared" si="18"/>
        <v>1</v>
      </c>
    </row>
    <row r="139" spans="1:22" ht="40" customHeight="1">
      <c r="A139" s="16">
        <f t="shared" ca="1" si="19"/>
        <v>133</v>
      </c>
      <c r="B139" s="64"/>
      <c r="C139" s="58" t="str">
        <f ca="1">IF(AND(B139="",OFFSET(B139,-1,0,1,1)&lt;&gt;""),OFFSET(C139,-1,0,1,1),IF(AND(B139="",OFFSET(B139,-1,0,1,1)="",OR(OFFSET(N139,-1,0,1)&lt;&gt;"",OFFSET(P139,-1,0,1,1)&lt;&gt;"")),OFFSET(C139,-2,0,1,1),IFERROR(VLOOKUP(【施】入力シート➁!B139,テーブル1[[#All],[医薬品名]:[単位2]],COLUMN(【施】入力シート➁!P135)-3,0),"")))</f>
        <v/>
      </c>
      <c r="D139" s="65"/>
      <c r="E139" s="60" t="str">
        <f ca="1">IF(AND(B139="",OFFSET(B139,-1,0,1,1)&lt;&gt;""),OFFSET(E139,-1,0,1,1),IF(AND(B139="",OFFSET(B139,-1,0,1,1)="",OR(OR(OFFSET(F139,-1,0,1)&lt;0,OFFSET(H139,-1,0,1)&lt;0),OFFSET(P139,-1,0,1,1)&lt;&gt;"")),OFFSET(E139,-2,0,1,1),IFERROR(VLOOKUP(【施】入力シート➁!B139,テーブル1[[#All],[医薬品名]:[単位2]],COLUMN(テーブル1[[#Headers],[単位2]])-3,0),"")))</f>
        <v/>
      </c>
      <c r="F139" s="66"/>
      <c r="G139" s="62" t="str">
        <f t="shared" ca="1" si="14"/>
        <v/>
      </c>
      <c r="H139" s="69"/>
      <c r="I139" s="62" t="str">
        <f t="shared" ca="1" si="15"/>
        <v/>
      </c>
      <c r="J139" s="77"/>
      <c r="K139" s="62" t="str">
        <f t="shared" ca="1" si="16"/>
        <v/>
      </c>
      <c r="L139" s="78"/>
      <c r="M139" s="62" t="str">
        <f t="shared" ca="1" si="17"/>
        <v/>
      </c>
      <c r="N139" s="79"/>
      <c r="O139" s="81"/>
      <c r="P139" s="81"/>
      <c r="Q139" s="89"/>
      <c r="R139" s="91"/>
      <c r="S139" s="88" t="str">
        <f t="shared" ca="1" si="20"/>
        <v/>
      </c>
      <c r="V139" s="16">
        <f t="shared" si="18"/>
        <v>1</v>
      </c>
    </row>
    <row r="140" spans="1:22" ht="40" customHeight="1">
      <c r="A140" s="16">
        <f t="shared" ca="1" si="19"/>
        <v>134</v>
      </c>
      <c r="B140" s="64"/>
      <c r="C140" s="58" t="str">
        <f ca="1">IF(AND(B140="",OFFSET(B140,-1,0,1,1)&lt;&gt;""),OFFSET(C140,-1,0,1,1),IF(AND(B140="",OFFSET(B140,-1,0,1,1)="",OR(OFFSET(N140,-1,0,1)&lt;&gt;"",OFFSET(P140,-1,0,1,1)&lt;&gt;"")),OFFSET(C140,-2,0,1,1),IFERROR(VLOOKUP(【施】入力シート➁!B140,テーブル1[[#All],[医薬品名]:[単位2]],COLUMN(【施】入力シート➁!P136)-3,0),"")))</f>
        <v/>
      </c>
      <c r="D140" s="65"/>
      <c r="E140" s="60" t="str">
        <f ca="1">IF(AND(B140="",OFFSET(B140,-1,0,1,1)&lt;&gt;""),OFFSET(E140,-1,0,1,1),IF(AND(B140="",OFFSET(B140,-1,0,1,1)="",OR(OR(OFFSET(F140,-1,0,1)&lt;0,OFFSET(H140,-1,0,1)&lt;0),OFFSET(P140,-1,0,1,1)&lt;&gt;"")),OFFSET(E140,-2,0,1,1),IFERROR(VLOOKUP(【施】入力シート➁!B140,テーブル1[[#All],[医薬品名]:[単位2]],COLUMN(テーブル1[[#Headers],[単位2]])-3,0),"")))</f>
        <v/>
      </c>
      <c r="F140" s="66"/>
      <c r="G140" s="62" t="str">
        <f t="shared" ca="1" si="14"/>
        <v/>
      </c>
      <c r="H140" s="69"/>
      <c r="I140" s="62" t="str">
        <f t="shared" ca="1" si="15"/>
        <v/>
      </c>
      <c r="J140" s="77"/>
      <c r="K140" s="62" t="str">
        <f t="shared" ca="1" si="16"/>
        <v/>
      </c>
      <c r="L140" s="78"/>
      <c r="M140" s="62" t="str">
        <f t="shared" ca="1" si="17"/>
        <v/>
      </c>
      <c r="N140" s="79"/>
      <c r="O140" s="81"/>
      <c r="P140" s="81"/>
      <c r="Q140" s="89"/>
      <c r="R140" s="91"/>
      <c r="S140" s="88" t="str">
        <f t="shared" ca="1" si="20"/>
        <v/>
      </c>
      <c r="V140" s="16">
        <f t="shared" si="18"/>
        <v>1</v>
      </c>
    </row>
    <row r="141" spans="1:22" ht="40" customHeight="1">
      <c r="A141" s="16">
        <f t="shared" ca="1" si="19"/>
        <v>135</v>
      </c>
      <c r="B141" s="64"/>
      <c r="C141" s="58" t="str">
        <f ca="1">IF(AND(B141="",OFFSET(B141,-1,0,1,1)&lt;&gt;""),OFFSET(C141,-1,0,1,1),IF(AND(B141="",OFFSET(B141,-1,0,1,1)="",OR(OFFSET(N141,-1,0,1)&lt;&gt;"",OFFSET(P141,-1,0,1,1)&lt;&gt;"")),OFFSET(C141,-2,0,1,1),IFERROR(VLOOKUP(【施】入力シート➁!B141,テーブル1[[#All],[医薬品名]:[単位2]],COLUMN(【施】入力シート➁!P137)-3,0),"")))</f>
        <v/>
      </c>
      <c r="D141" s="65"/>
      <c r="E141" s="60" t="str">
        <f ca="1">IF(AND(B141="",OFFSET(B141,-1,0,1,1)&lt;&gt;""),OFFSET(E141,-1,0,1,1),IF(AND(B141="",OFFSET(B141,-1,0,1,1)="",OR(OR(OFFSET(F141,-1,0,1)&lt;0,OFFSET(H141,-1,0,1)&lt;0),OFFSET(P141,-1,0,1,1)&lt;&gt;"")),OFFSET(E141,-2,0,1,1),IFERROR(VLOOKUP(【施】入力シート➁!B141,テーブル1[[#All],[医薬品名]:[単位2]],COLUMN(テーブル1[[#Headers],[単位2]])-3,0),"")))</f>
        <v/>
      </c>
      <c r="F141" s="66"/>
      <c r="G141" s="62" t="str">
        <f t="shared" ca="1" si="14"/>
        <v/>
      </c>
      <c r="H141" s="69"/>
      <c r="I141" s="62" t="str">
        <f t="shared" ca="1" si="15"/>
        <v/>
      </c>
      <c r="J141" s="77"/>
      <c r="K141" s="62" t="str">
        <f t="shared" ca="1" si="16"/>
        <v/>
      </c>
      <c r="L141" s="78"/>
      <c r="M141" s="62" t="str">
        <f t="shared" ca="1" si="17"/>
        <v/>
      </c>
      <c r="N141" s="79"/>
      <c r="O141" s="81"/>
      <c r="P141" s="81"/>
      <c r="Q141" s="89"/>
      <c r="R141" s="91"/>
      <c r="S141" s="88" t="str">
        <f t="shared" ca="1" si="20"/>
        <v/>
      </c>
      <c r="V141" s="16">
        <f t="shared" si="18"/>
        <v>1</v>
      </c>
    </row>
    <row r="142" spans="1:22" ht="40" customHeight="1">
      <c r="A142" s="16">
        <f t="shared" ca="1" si="19"/>
        <v>136</v>
      </c>
      <c r="B142" s="64"/>
      <c r="C142" s="58" t="str">
        <f ca="1">IF(AND(B142="",OFFSET(B142,-1,0,1,1)&lt;&gt;""),OFFSET(C142,-1,0,1,1),IF(AND(B142="",OFFSET(B142,-1,0,1,1)="",OR(OFFSET(N142,-1,0,1)&lt;&gt;"",OFFSET(P142,-1,0,1,1)&lt;&gt;"")),OFFSET(C142,-2,0,1,1),IFERROR(VLOOKUP(【施】入力シート➁!B142,テーブル1[[#All],[医薬品名]:[単位2]],COLUMN(【施】入力シート➁!P138)-3,0),"")))</f>
        <v/>
      </c>
      <c r="D142" s="65"/>
      <c r="E142" s="60" t="str">
        <f ca="1">IF(AND(B142="",OFFSET(B142,-1,0,1,1)&lt;&gt;""),OFFSET(E142,-1,0,1,1),IF(AND(B142="",OFFSET(B142,-1,0,1,1)="",OR(OR(OFFSET(F142,-1,0,1)&lt;0,OFFSET(H142,-1,0,1)&lt;0),OFFSET(P142,-1,0,1,1)&lt;&gt;"")),OFFSET(E142,-2,0,1,1),IFERROR(VLOOKUP(【施】入力シート➁!B142,テーブル1[[#All],[医薬品名]:[単位2]],COLUMN(テーブル1[[#Headers],[単位2]])-3,0),"")))</f>
        <v/>
      </c>
      <c r="F142" s="66"/>
      <c r="G142" s="62" t="str">
        <f t="shared" ca="1" si="14"/>
        <v/>
      </c>
      <c r="H142" s="69"/>
      <c r="I142" s="62" t="str">
        <f t="shared" ca="1" si="15"/>
        <v/>
      </c>
      <c r="J142" s="77"/>
      <c r="K142" s="62" t="str">
        <f t="shared" ca="1" si="16"/>
        <v/>
      </c>
      <c r="L142" s="78"/>
      <c r="M142" s="62" t="str">
        <f t="shared" ca="1" si="17"/>
        <v/>
      </c>
      <c r="N142" s="79"/>
      <c r="O142" s="81"/>
      <c r="P142" s="81"/>
      <c r="Q142" s="89"/>
      <c r="R142" s="91"/>
      <c r="S142" s="88" t="str">
        <f t="shared" ca="1" si="20"/>
        <v/>
      </c>
      <c r="V142" s="16">
        <f t="shared" si="18"/>
        <v>1</v>
      </c>
    </row>
    <row r="143" spans="1:22" ht="40" customHeight="1">
      <c r="A143" s="16">
        <f t="shared" ca="1" si="19"/>
        <v>137</v>
      </c>
      <c r="B143" s="64"/>
      <c r="C143" s="58" t="str">
        <f ca="1">IF(AND(B143="",OFFSET(B143,-1,0,1,1)&lt;&gt;""),OFFSET(C143,-1,0,1,1),IF(AND(B143="",OFFSET(B143,-1,0,1,1)="",OR(OFFSET(N143,-1,0,1)&lt;&gt;"",OFFSET(P143,-1,0,1,1)&lt;&gt;"")),OFFSET(C143,-2,0,1,1),IFERROR(VLOOKUP(【施】入力シート➁!B143,テーブル1[[#All],[医薬品名]:[単位2]],COLUMN(【施】入力シート➁!P139)-3,0),"")))</f>
        <v/>
      </c>
      <c r="D143" s="65"/>
      <c r="E143" s="60" t="str">
        <f ca="1">IF(AND(B143="",OFFSET(B143,-1,0,1,1)&lt;&gt;""),OFFSET(E143,-1,0,1,1),IF(AND(B143="",OFFSET(B143,-1,0,1,1)="",OR(OR(OFFSET(F143,-1,0,1)&lt;0,OFFSET(H143,-1,0,1)&lt;0),OFFSET(P143,-1,0,1,1)&lt;&gt;"")),OFFSET(E143,-2,0,1,1),IFERROR(VLOOKUP(【施】入力シート➁!B143,テーブル1[[#All],[医薬品名]:[単位2]],COLUMN(テーブル1[[#Headers],[単位2]])-3,0),"")))</f>
        <v/>
      </c>
      <c r="F143" s="66"/>
      <c r="G143" s="62" t="str">
        <f t="shared" ca="1" si="14"/>
        <v/>
      </c>
      <c r="H143" s="69"/>
      <c r="I143" s="62" t="str">
        <f t="shared" ca="1" si="15"/>
        <v/>
      </c>
      <c r="J143" s="77"/>
      <c r="K143" s="62" t="str">
        <f t="shared" ca="1" si="16"/>
        <v/>
      </c>
      <c r="L143" s="78"/>
      <c r="M143" s="62" t="str">
        <f t="shared" ca="1" si="17"/>
        <v/>
      </c>
      <c r="N143" s="79"/>
      <c r="O143" s="81"/>
      <c r="P143" s="81"/>
      <c r="Q143" s="89"/>
      <c r="R143" s="91"/>
      <c r="S143" s="88" t="str">
        <f t="shared" ca="1" si="20"/>
        <v/>
      </c>
      <c r="V143" s="16">
        <f t="shared" si="18"/>
        <v>1</v>
      </c>
    </row>
    <row r="144" spans="1:22" ht="40" customHeight="1">
      <c r="A144" s="16">
        <f t="shared" ca="1" si="19"/>
        <v>138</v>
      </c>
      <c r="B144" s="64"/>
      <c r="C144" s="58" t="str">
        <f ca="1">IF(AND(B144="",OFFSET(B144,-1,0,1,1)&lt;&gt;""),OFFSET(C144,-1,0,1,1),IF(AND(B144="",OFFSET(B144,-1,0,1,1)="",OR(OFFSET(N144,-1,0,1)&lt;&gt;"",OFFSET(P144,-1,0,1,1)&lt;&gt;"")),OFFSET(C144,-2,0,1,1),IFERROR(VLOOKUP(【施】入力シート➁!B144,テーブル1[[#All],[医薬品名]:[単位2]],COLUMN(【施】入力シート➁!P140)-3,0),"")))</f>
        <v/>
      </c>
      <c r="D144" s="65"/>
      <c r="E144" s="60" t="str">
        <f ca="1">IF(AND(B144="",OFFSET(B144,-1,0,1,1)&lt;&gt;""),OFFSET(E144,-1,0,1,1),IF(AND(B144="",OFFSET(B144,-1,0,1,1)="",OR(OR(OFFSET(F144,-1,0,1)&lt;0,OFFSET(H144,-1,0,1)&lt;0),OFFSET(P144,-1,0,1,1)&lt;&gt;"")),OFFSET(E144,-2,0,1,1),IFERROR(VLOOKUP(【施】入力シート➁!B144,テーブル1[[#All],[医薬品名]:[単位2]],COLUMN(テーブル1[[#Headers],[単位2]])-3,0),"")))</f>
        <v/>
      </c>
      <c r="F144" s="66"/>
      <c r="G144" s="62" t="str">
        <f t="shared" ca="1" si="14"/>
        <v/>
      </c>
      <c r="H144" s="69"/>
      <c r="I144" s="62" t="str">
        <f t="shared" ca="1" si="15"/>
        <v/>
      </c>
      <c r="J144" s="77"/>
      <c r="K144" s="62" t="str">
        <f t="shared" ca="1" si="16"/>
        <v/>
      </c>
      <c r="L144" s="78"/>
      <c r="M144" s="62" t="str">
        <f t="shared" ca="1" si="17"/>
        <v/>
      </c>
      <c r="N144" s="79"/>
      <c r="O144" s="81"/>
      <c r="P144" s="81"/>
      <c r="Q144" s="89"/>
      <c r="R144" s="91"/>
      <c r="S144" s="88" t="str">
        <f t="shared" ca="1" si="20"/>
        <v/>
      </c>
      <c r="V144" s="16">
        <f t="shared" si="18"/>
        <v>1</v>
      </c>
    </row>
    <row r="145" spans="1:22" ht="40" customHeight="1">
      <c r="A145" s="16">
        <f t="shared" ca="1" si="19"/>
        <v>139</v>
      </c>
      <c r="B145" s="64"/>
      <c r="C145" s="58" t="str">
        <f ca="1">IF(AND(B145="",OFFSET(B145,-1,0,1,1)&lt;&gt;""),OFFSET(C145,-1,0,1,1),IF(AND(B145="",OFFSET(B145,-1,0,1,1)="",OR(OFFSET(N145,-1,0,1)&lt;&gt;"",OFFSET(P145,-1,0,1,1)&lt;&gt;"")),OFFSET(C145,-2,0,1,1),IFERROR(VLOOKUP(【施】入力シート➁!B145,テーブル1[[#All],[医薬品名]:[単位2]],COLUMN(【施】入力シート➁!P141)-3,0),"")))</f>
        <v/>
      </c>
      <c r="D145" s="65"/>
      <c r="E145" s="60" t="str">
        <f ca="1">IF(AND(B145="",OFFSET(B145,-1,0,1,1)&lt;&gt;""),OFFSET(E145,-1,0,1,1),IF(AND(B145="",OFFSET(B145,-1,0,1,1)="",OR(OR(OFFSET(F145,-1,0,1)&lt;0,OFFSET(H145,-1,0,1)&lt;0),OFFSET(P145,-1,0,1,1)&lt;&gt;"")),OFFSET(E145,-2,0,1,1),IFERROR(VLOOKUP(【施】入力シート➁!B145,テーブル1[[#All],[医薬品名]:[単位2]],COLUMN(テーブル1[[#Headers],[単位2]])-3,0),"")))</f>
        <v/>
      </c>
      <c r="F145" s="66"/>
      <c r="G145" s="62" t="str">
        <f t="shared" ca="1" si="14"/>
        <v/>
      </c>
      <c r="H145" s="69"/>
      <c r="I145" s="62" t="str">
        <f t="shared" ca="1" si="15"/>
        <v/>
      </c>
      <c r="J145" s="77"/>
      <c r="K145" s="62" t="str">
        <f t="shared" ca="1" si="16"/>
        <v/>
      </c>
      <c r="L145" s="78"/>
      <c r="M145" s="62" t="str">
        <f t="shared" ca="1" si="17"/>
        <v/>
      </c>
      <c r="N145" s="79"/>
      <c r="O145" s="81"/>
      <c r="P145" s="81"/>
      <c r="Q145" s="89"/>
      <c r="R145" s="91"/>
      <c r="S145" s="88" t="str">
        <f t="shared" ca="1" si="20"/>
        <v/>
      </c>
      <c r="V145" s="16">
        <f t="shared" si="18"/>
        <v>1</v>
      </c>
    </row>
    <row r="146" spans="1:22" ht="40" customHeight="1">
      <c r="A146" s="16">
        <f t="shared" ca="1" si="19"/>
        <v>140</v>
      </c>
      <c r="B146" s="64"/>
      <c r="C146" s="58" t="str">
        <f ca="1">IF(AND(B146="",OFFSET(B146,-1,0,1,1)&lt;&gt;""),OFFSET(C146,-1,0,1,1),IF(AND(B146="",OFFSET(B146,-1,0,1,1)="",OR(OFFSET(N146,-1,0,1)&lt;&gt;"",OFFSET(P146,-1,0,1,1)&lt;&gt;"")),OFFSET(C146,-2,0,1,1),IFERROR(VLOOKUP(【施】入力シート➁!B146,テーブル1[[#All],[医薬品名]:[単位2]],COLUMN(【施】入力シート➁!P142)-3,0),"")))</f>
        <v/>
      </c>
      <c r="D146" s="65"/>
      <c r="E146" s="60" t="str">
        <f ca="1">IF(AND(B146="",OFFSET(B146,-1,0,1,1)&lt;&gt;""),OFFSET(E146,-1,0,1,1),IF(AND(B146="",OFFSET(B146,-1,0,1,1)="",OR(OR(OFFSET(F146,-1,0,1)&lt;0,OFFSET(H146,-1,0,1)&lt;0),OFFSET(P146,-1,0,1,1)&lt;&gt;"")),OFFSET(E146,-2,0,1,1),IFERROR(VLOOKUP(【施】入力シート➁!B146,テーブル1[[#All],[医薬品名]:[単位2]],COLUMN(テーブル1[[#Headers],[単位2]])-3,0),"")))</f>
        <v/>
      </c>
      <c r="F146" s="66"/>
      <c r="G146" s="62" t="str">
        <f t="shared" ca="1" si="14"/>
        <v/>
      </c>
      <c r="H146" s="69"/>
      <c r="I146" s="62" t="str">
        <f t="shared" ca="1" si="15"/>
        <v/>
      </c>
      <c r="J146" s="77"/>
      <c r="K146" s="62" t="str">
        <f t="shared" ca="1" si="16"/>
        <v/>
      </c>
      <c r="L146" s="78"/>
      <c r="M146" s="62" t="str">
        <f t="shared" ca="1" si="17"/>
        <v/>
      </c>
      <c r="N146" s="79"/>
      <c r="O146" s="81"/>
      <c r="P146" s="81"/>
      <c r="Q146" s="89"/>
      <c r="R146" s="91"/>
      <c r="S146" s="88" t="str">
        <f t="shared" ca="1" si="20"/>
        <v/>
      </c>
      <c r="V146" s="16">
        <f t="shared" si="18"/>
        <v>1</v>
      </c>
    </row>
    <row r="147" spans="1:22" ht="40" customHeight="1">
      <c r="A147" s="16">
        <f t="shared" ca="1" si="19"/>
        <v>141</v>
      </c>
      <c r="B147" s="64"/>
      <c r="C147" s="58" t="str">
        <f ca="1">IF(AND(B147="",OFFSET(B147,-1,0,1,1)&lt;&gt;""),OFFSET(C147,-1,0,1,1),IF(AND(B147="",OFFSET(B147,-1,0,1,1)="",OR(OFFSET(N147,-1,0,1)&lt;&gt;"",OFFSET(P147,-1,0,1,1)&lt;&gt;"")),OFFSET(C147,-2,0,1,1),IFERROR(VLOOKUP(【施】入力シート➁!B147,テーブル1[[#All],[医薬品名]:[単位2]],COLUMN(【施】入力シート➁!P143)-3,0),"")))</f>
        <v/>
      </c>
      <c r="D147" s="65"/>
      <c r="E147" s="60" t="str">
        <f ca="1">IF(AND(B147="",OFFSET(B147,-1,0,1,1)&lt;&gt;""),OFFSET(E147,-1,0,1,1),IF(AND(B147="",OFFSET(B147,-1,0,1,1)="",OR(OR(OFFSET(F147,-1,0,1)&lt;0,OFFSET(H147,-1,0,1)&lt;0),OFFSET(P147,-1,0,1,1)&lt;&gt;"")),OFFSET(E147,-2,0,1,1),IFERROR(VLOOKUP(【施】入力シート➁!B147,テーブル1[[#All],[医薬品名]:[単位2]],COLUMN(テーブル1[[#Headers],[単位2]])-3,0),"")))</f>
        <v/>
      </c>
      <c r="F147" s="66"/>
      <c r="G147" s="62" t="str">
        <f t="shared" ca="1" si="14"/>
        <v/>
      </c>
      <c r="H147" s="69"/>
      <c r="I147" s="62" t="str">
        <f t="shared" ca="1" si="15"/>
        <v/>
      </c>
      <c r="J147" s="77"/>
      <c r="K147" s="62" t="str">
        <f t="shared" ca="1" si="16"/>
        <v/>
      </c>
      <c r="L147" s="78"/>
      <c r="M147" s="62" t="str">
        <f t="shared" ca="1" si="17"/>
        <v/>
      </c>
      <c r="N147" s="79"/>
      <c r="O147" s="81"/>
      <c r="P147" s="81"/>
      <c r="Q147" s="89"/>
      <c r="R147" s="91"/>
      <c r="S147" s="88" t="str">
        <f t="shared" ca="1" si="20"/>
        <v/>
      </c>
      <c r="V147" s="16">
        <f t="shared" si="18"/>
        <v>1</v>
      </c>
    </row>
    <row r="148" spans="1:22" ht="40" customHeight="1">
      <c r="A148" s="16">
        <f t="shared" ca="1" si="19"/>
        <v>142</v>
      </c>
      <c r="B148" s="64"/>
      <c r="C148" s="58" t="str">
        <f ca="1">IF(AND(B148="",OFFSET(B148,-1,0,1,1)&lt;&gt;""),OFFSET(C148,-1,0,1,1),IF(AND(B148="",OFFSET(B148,-1,0,1,1)="",OR(OFFSET(N148,-1,0,1)&lt;&gt;"",OFFSET(P148,-1,0,1,1)&lt;&gt;"")),OFFSET(C148,-2,0,1,1),IFERROR(VLOOKUP(【施】入力シート➁!B148,テーブル1[[#All],[医薬品名]:[単位2]],COLUMN(【施】入力シート➁!P144)-3,0),"")))</f>
        <v/>
      </c>
      <c r="D148" s="65"/>
      <c r="E148" s="60" t="str">
        <f ca="1">IF(AND(B148="",OFFSET(B148,-1,0,1,1)&lt;&gt;""),OFFSET(E148,-1,0,1,1),IF(AND(B148="",OFFSET(B148,-1,0,1,1)="",OR(OR(OFFSET(F148,-1,0,1)&lt;0,OFFSET(H148,-1,0,1)&lt;0),OFFSET(P148,-1,0,1,1)&lt;&gt;"")),OFFSET(E148,-2,0,1,1),IFERROR(VLOOKUP(【施】入力シート➁!B148,テーブル1[[#All],[医薬品名]:[単位2]],COLUMN(テーブル1[[#Headers],[単位2]])-3,0),"")))</f>
        <v/>
      </c>
      <c r="F148" s="66"/>
      <c r="G148" s="62" t="str">
        <f t="shared" ca="1" si="14"/>
        <v/>
      </c>
      <c r="H148" s="69"/>
      <c r="I148" s="62" t="str">
        <f t="shared" ca="1" si="15"/>
        <v/>
      </c>
      <c r="J148" s="77"/>
      <c r="K148" s="62" t="str">
        <f t="shared" ca="1" si="16"/>
        <v/>
      </c>
      <c r="L148" s="78"/>
      <c r="M148" s="62" t="str">
        <f t="shared" ca="1" si="17"/>
        <v/>
      </c>
      <c r="N148" s="79"/>
      <c r="O148" s="81"/>
      <c r="P148" s="81"/>
      <c r="Q148" s="89"/>
      <c r="R148" s="91"/>
      <c r="S148" s="88" t="str">
        <f t="shared" ca="1" si="20"/>
        <v/>
      </c>
      <c r="V148" s="16">
        <f t="shared" si="18"/>
        <v>1</v>
      </c>
    </row>
    <row r="149" spans="1:22" ht="40" customHeight="1">
      <c r="A149" s="16">
        <f t="shared" ca="1" si="19"/>
        <v>143</v>
      </c>
      <c r="B149" s="64"/>
      <c r="C149" s="58" t="str">
        <f ca="1">IF(AND(B149="",OFFSET(B149,-1,0,1,1)&lt;&gt;""),OFFSET(C149,-1,0,1,1),IF(AND(B149="",OFFSET(B149,-1,0,1,1)="",OR(OFFSET(N149,-1,0,1)&lt;&gt;"",OFFSET(P149,-1,0,1,1)&lt;&gt;"")),OFFSET(C149,-2,0,1,1),IFERROR(VLOOKUP(【施】入力シート➁!B149,テーブル1[[#All],[医薬品名]:[単位2]],COLUMN(【施】入力シート➁!P145)-3,0),"")))</f>
        <v/>
      </c>
      <c r="D149" s="65"/>
      <c r="E149" s="60" t="str">
        <f ca="1">IF(AND(B149="",OFFSET(B149,-1,0,1,1)&lt;&gt;""),OFFSET(E149,-1,0,1,1),IF(AND(B149="",OFFSET(B149,-1,0,1,1)="",OR(OR(OFFSET(F149,-1,0,1)&lt;0,OFFSET(H149,-1,0,1)&lt;0),OFFSET(P149,-1,0,1,1)&lt;&gt;"")),OFFSET(E149,-2,0,1,1),IFERROR(VLOOKUP(【施】入力シート➁!B149,テーブル1[[#All],[医薬品名]:[単位2]],COLUMN(テーブル1[[#Headers],[単位2]])-3,0),"")))</f>
        <v/>
      </c>
      <c r="F149" s="66"/>
      <c r="G149" s="62" t="str">
        <f t="shared" ca="1" si="14"/>
        <v/>
      </c>
      <c r="H149" s="69"/>
      <c r="I149" s="62" t="str">
        <f t="shared" ca="1" si="15"/>
        <v/>
      </c>
      <c r="J149" s="77"/>
      <c r="K149" s="62" t="str">
        <f t="shared" ca="1" si="16"/>
        <v/>
      </c>
      <c r="L149" s="78"/>
      <c r="M149" s="62" t="str">
        <f t="shared" ca="1" si="17"/>
        <v/>
      </c>
      <c r="N149" s="79"/>
      <c r="O149" s="81"/>
      <c r="P149" s="81"/>
      <c r="Q149" s="89"/>
      <c r="R149" s="91"/>
      <c r="S149" s="88" t="str">
        <f t="shared" ca="1" si="20"/>
        <v/>
      </c>
      <c r="V149" s="16">
        <f t="shared" si="18"/>
        <v>1</v>
      </c>
    </row>
    <row r="150" spans="1:22" ht="40" customHeight="1">
      <c r="A150" s="16">
        <f t="shared" ca="1" si="19"/>
        <v>144</v>
      </c>
      <c r="B150" s="64"/>
      <c r="C150" s="58" t="str">
        <f ca="1">IF(AND(B150="",OFFSET(B150,-1,0,1,1)&lt;&gt;""),OFFSET(C150,-1,0,1,1),IF(AND(B150="",OFFSET(B150,-1,0,1,1)="",OR(OFFSET(N150,-1,0,1)&lt;&gt;"",OFFSET(P150,-1,0,1,1)&lt;&gt;"")),OFFSET(C150,-2,0,1,1),IFERROR(VLOOKUP(【施】入力シート➁!B150,テーブル1[[#All],[医薬品名]:[単位2]],COLUMN(【施】入力シート➁!P146)-3,0),"")))</f>
        <v/>
      </c>
      <c r="D150" s="65"/>
      <c r="E150" s="60" t="str">
        <f ca="1">IF(AND(B150="",OFFSET(B150,-1,0,1,1)&lt;&gt;""),OFFSET(E150,-1,0,1,1),IF(AND(B150="",OFFSET(B150,-1,0,1,1)="",OR(OR(OFFSET(F150,-1,0,1)&lt;0,OFFSET(H150,-1,0,1)&lt;0),OFFSET(P150,-1,0,1,1)&lt;&gt;"")),OFFSET(E150,-2,0,1,1),IFERROR(VLOOKUP(【施】入力シート➁!B150,テーブル1[[#All],[医薬品名]:[単位2]],COLUMN(テーブル1[[#Headers],[単位2]])-3,0),"")))</f>
        <v/>
      </c>
      <c r="F150" s="66"/>
      <c r="G150" s="62" t="str">
        <f t="shared" ca="1" si="14"/>
        <v/>
      </c>
      <c r="H150" s="69"/>
      <c r="I150" s="62" t="str">
        <f t="shared" ca="1" si="15"/>
        <v/>
      </c>
      <c r="J150" s="77"/>
      <c r="K150" s="62" t="str">
        <f t="shared" ca="1" si="16"/>
        <v/>
      </c>
      <c r="L150" s="78"/>
      <c r="M150" s="62" t="str">
        <f t="shared" ca="1" si="17"/>
        <v/>
      </c>
      <c r="N150" s="79"/>
      <c r="O150" s="81"/>
      <c r="P150" s="81"/>
      <c r="Q150" s="89"/>
      <c r="R150" s="91"/>
      <c r="S150" s="88" t="str">
        <f t="shared" ca="1" si="20"/>
        <v/>
      </c>
      <c r="V150" s="16">
        <f t="shared" si="18"/>
        <v>1</v>
      </c>
    </row>
    <row r="151" spans="1:22" ht="40" customHeight="1">
      <c r="A151" s="16">
        <f t="shared" ca="1" si="19"/>
        <v>145</v>
      </c>
      <c r="B151" s="64"/>
      <c r="C151" s="58" t="str">
        <f ca="1">IF(AND(B151="",OFFSET(B151,-1,0,1,1)&lt;&gt;""),OFFSET(C151,-1,0,1,1),IF(AND(B151="",OFFSET(B151,-1,0,1,1)="",OR(OFFSET(N151,-1,0,1)&lt;&gt;"",OFFSET(P151,-1,0,1,1)&lt;&gt;"")),OFFSET(C151,-2,0,1,1),IFERROR(VLOOKUP(【施】入力シート➁!B151,テーブル1[[#All],[医薬品名]:[単位2]],COLUMN(【施】入力シート➁!P147)-3,0),"")))</f>
        <v/>
      </c>
      <c r="D151" s="65"/>
      <c r="E151" s="60" t="str">
        <f ca="1">IF(AND(B151="",OFFSET(B151,-1,0,1,1)&lt;&gt;""),OFFSET(E151,-1,0,1,1),IF(AND(B151="",OFFSET(B151,-1,0,1,1)="",OR(OR(OFFSET(F151,-1,0,1)&lt;0,OFFSET(H151,-1,0,1)&lt;0),OFFSET(P151,-1,0,1,1)&lt;&gt;"")),OFFSET(E151,-2,0,1,1),IFERROR(VLOOKUP(【施】入力シート➁!B151,テーブル1[[#All],[医薬品名]:[単位2]],COLUMN(テーブル1[[#Headers],[単位2]])-3,0),"")))</f>
        <v/>
      </c>
      <c r="F151" s="66"/>
      <c r="G151" s="62" t="str">
        <f t="shared" ca="1" si="14"/>
        <v/>
      </c>
      <c r="H151" s="69"/>
      <c r="I151" s="62" t="str">
        <f t="shared" ca="1" si="15"/>
        <v/>
      </c>
      <c r="J151" s="77"/>
      <c r="K151" s="62" t="str">
        <f t="shared" ca="1" si="16"/>
        <v/>
      </c>
      <c r="L151" s="78"/>
      <c r="M151" s="62" t="str">
        <f t="shared" ca="1" si="17"/>
        <v/>
      </c>
      <c r="N151" s="79"/>
      <c r="O151" s="81"/>
      <c r="P151" s="81"/>
      <c r="Q151" s="89"/>
      <c r="R151" s="91"/>
      <c r="S151" s="88" t="str">
        <f t="shared" ca="1" si="20"/>
        <v/>
      </c>
      <c r="V151" s="16">
        <f t="shared" si="18"/>
        <v>1</v>
      </c>
    </row>
    <row r="152" spans="1:22" ht="40" customHeight="1">
      <c r="A152" s="16">
        <f t="shared" ca="1" si="19"/>
        <v>146</v>
      </c>
      <c r="B152" s="64"/>
      <c r="C152" s="58" t="str">
        <f ca="1">IF(AND(B152="",OFFSET(B152,-1,0,1,1)&lt;&gt;""),OFFSET(C152,-1,0,1,1),IF(AND(B152="",OFFSET(B152,-1,0,1,1)="",OR(OFFSET(N152,-1,0,1)&lt;&gt;"",OFFSET(P152,-1,0,1,1)&lt;&gt;"")),OFFSET(C152,-2,0,1,1),IFERROR(VLOOKUP(【施】入力シート➁!B152,テーブル1[[#All],[医薬品名]:[単位2]],COLUMN(【施】入力シート➁!P148)-3,0),"")))</f>
        <v/>
      </c>
      <c r="D152" s="65"/>
      <c r="E152" s="60" t="str">
        <f ca="1">IF(AND(B152="",OFFSET(B152,-1,0,1,1)&lt;&gt;""),OFFSET(E152,-1,0,1,1),IF(AND(B152="",OFFSET(B152,-1,0,1,1)="",OR(OR(OFFSET(F152,-1,0,1)&lt;0,OFFSET(H152,-1,0,1)&lt;0),OFFSET(P152,-1,0,1,1)&lt;&gt;"")),OFFSET(E152,-2,0,1,1),IFERROR(VLOOKUP(【施】入力シート➁!B152,テーブル1[[#All],[医薬品名]:[単位2]],COLUMN(テーブル1[[#Headers],[単位2]])-3,0),"")))</f>
        <v/>
      </c>
      <c r="F152" s="66"/>
      <c r="G152" s="62" t="str">
        <f t="shared" ca="1" si="14"/>
        <v/>
      </c>
      <c r="H152" s="69"/>
      <c r="I152" s="62" t="str">
        <f t="shared" ca="1" si="15"/>
        <v/>
      </c>
      <c r="J152" s="77"/>
      <c r="K152" s="62" t="str">
        <f t="shared" ca="1" si="16"/>
        <v/>
      </c>
      <c r="L152" s="78"/>
      <c r="M152" s="62" t="str">
        <f t="shared" ca="1" si="17"/>
        <v/>
      </c>
      <c r="N152" s="79"/>
      <c r="O152" s="81"/>
      <c r="P152" s="81"/>
      <c r="Q152" s="89"/>
      <c r="R152" s="91"/>
      <c r="S152" s="88" t="str">
        <f t="shared" ca="1" si="20"/>
        <v/>
      </c>
      <c r="V152" s="16">
        <f t="shared" si="18"/>
        <v>1</v>
      </c>
    </row>
    <row r="153" spans="1:22" ht="40" customHeight="1">
      <c r="A153" s="16">
        <f t="shared" ca="1" si="19"/>
        <v>147</v>
      </c>
      <c r="B153" s="64"/>
      <c r="C153" s="58" t="str">
        <f ca="1">IF(AND(B153="",OFFSET(B153,-1,0,1,1)&lt;&gt;""),OFFSET(C153,-1,0,1,1),IF(AND(B153="",OFFSET(B153,-1,0,1,1)="",OR(OFFSET(N153,-1,0,1)&lt;&gt;"",OFFSET(P153,-1,0,1,1)&lt;&gt;"")),OFFSET(C153,-2,0,1,1),IFERROR(VLOOKUP(【施】入力シート➁!B153,テーブル1[[#All],[医薬品名]:[単位2]],COLUMN(【施】入力シート➁!P149)-3,0),"")))</f>
        <v/>
      </c>
      <c r="D153" s="65"/>
      <c r="E153" s="60" t="str">
        <f ca="1">IF(AND(B153="",OFFSET(B153,-1,0,1,1)&lt;&gt;""),OFFSET(E153,-1,0,1,1),IF(AND(B153="",OFFSET(B153,-1,0,1,1)="",OR(OR(OFFSET(F153,-1,0,1)&lt;0,OFFSET(H153,-1,0,1)&lt;0),OFFSET(P153,-1,0,1,1)&lt;&gt;"")),OFFSET(E153,-2,0,1,1),IFERROR(VLOOKUP(【施】入力シート➁!B153,テーブル1[[#All],[医薬品名]:[単位2]],COLUMN(テーブル1[[#Headers],[単位2]])-3,0),"")))</f>
        <v/>
      </c>
      <c r="F153" s="66"/>
      <c r="G153" s="62" t="str">
        <f t="shared" ca="1" si="14"/>
        <v/>
      </c>
      <c r="H153" s="69"/>
      <c r="I153" s="62" t="str">
        <f t="shared" ca="1" si="15"/>
        <v/>
      </c>
      <c r="J153" s="77"/>
      <c r="K153" s="62" t="str">
        <f t="shared" ca="1" si="16"/>
        <v/>
      </c>
      <c r="L153" s="78"/>
      <c r="M153" s="62" t="str">
        <f t="shared" ca="1" si="17"/>
        <v/>
      </c>
      <c r="N153" s="79"/>
      <c r="O153" s="81"/>
      <c r="P153" s="81"/>
      <c r="Q153" s="89"/>
      <c r="R153" s="91"/>
      <c r="S153" s="88" t="str">
        <f t="shared" ca="1" si="20"/>
        <v/>
      </c>
      <c r="V153" s="16">
        <f t="shared" si="18"/>
        <v>1</v>
      </c>
    </row>
    <row r="154" spans="1:22" ht="40" customHeight="1">
      <c r="A154" s="16">
        <f t="shared" ca="1" si="19"/>
        <v>148</v>
      </c>
      <c r="B154" s="64"/>
      <c r="C154" s="58" t="str">
        <f ca="1">IF(AND(B154="",OFFSET(B154,-1,0,1,1)&lt;&gt;""),OFFSET(C154,-1,0,1,1),IF(AND(B154="",OFFSET(B154,-1,0,1,1)="",OR(OFFSET(N154,-1,0,1)&lt;&gt;"",OFFSET(P154,-1,0,1,1)&lt;&gt;"")),OFFSET(C154,-2,0,1,1),IFERROR(VLOOKUP(【施】入力シート➁!B154,テーブル1[[#All],[医薬品名]:[単位2]],COLUMN(【施】入力シート➁!P150)-3,0),"")))</f>
        <v/>
      </c>
      <c r="D154" s="65"/>
      <c r="E154" s="60" t="str">
        <f ca="1">IF(AND(B154="",OFFSET(B154,-1,0,1,1)&lt;&gt;""),OFFSET(E154,-1,0,1,1),IF(AND(B154="",OFFSET(B154,-1,0,1,1)="",OR(OR(OFFSET(F154,-1,0,1)&lt;0,OFFSET(H154,-1,0,1)&lt;0),OFFSET(P154,-1,0,1,1)&lt;&gt;"")),OFFSET(E154,-2,0,1,1),IFERROR(VLOOKUP(【施】入力シート➁!B154,テーブル1[[#All],[医薬品名]:[単位2]],COLUMN(テーブル1[[#Headers],[単位2]])-3,0),"")))</f>
        <v/>
      </c>
      <c r="F154" s="66"/>
      <c r="G154" s="62" t="str">
        <f t="shared" ca="1" si="14"/>
        <v/>
      </c>
      <c r="H154" s="69"/>
      <c r="I154" s="62" t="str">
        <f t="shared" ca="1" si="15"/>
        <v/>
      </c>
      <c r="J154" s="77"/>
      <c r="K154" s="62" t="str">
        <f t="shared" ca="1" si="16"/>
        <v/>
      </c>
      <c r="L154" s="78"/>
      <c r="M154" s="62" t="str">
        <f t="shared" ca="1" si="17"/>
        <v/>
      </c>
      <c r="N154" s="79"/>
      <c r="O154" s="81"/>
      <c r="P154" s="81"/>
      <c r="Q154" s="89"/>
      <c r="R154" s="91"/>
      <c r="S154" s="88" t="str">
        <f t="shared" ca="1" si="20"/>
        <v/>
      </c>
      <c r="V154" s="16">
        <f t="shared" si="18"/>
        <v>1</v>
      </c>
    </row>
    <row r="155" spans="1:22" ht="40" customHeight="1">
      <c r="A155" s="16">
        <f t="shared" ca="1" si="19"/>
        <v>149</v>
      </c>
      <c r="B155" s="64"/>
      <c r="C155" s="58" t="str">
        <f ca="1">IF(AND(B155="",OFFSET(B155,-1,0,1,1)&lt;&gt;""),OFFSET(C155,-1,0,1,1),IF(AND(B155="",OFFSET(B155,-1,0,1,1)="",OR(OFFSET(N155,-1,0,1)&lt;&gt;"",OFFSET(P155,-1,0,1,1)&lt;&gt;"")),OFFSET(C155,-2,0,1,1),IFERROR(VLOOKUP(【施】入力シート➁!B155,テーブル1[[#All],[医薬品名]:[単位2]],COLUMN(【施】入力シート➁!P151)-3,0),"")))</f>
        <v/>
      </c>
      <c r="D155" s="65"/>
      <c r="E155" s="60" t="str">
        <f ca="1">IF(AND(B155="",OFFSET(B155,-1,0,1,1)&lt;&gt;""),OFFSET(E155,-1,0,1,1),IF(AND(B155="",OFFSET(B155,-1,0,1,1)="",OR(OR(OFFSET(F155,-1,0,1)&lt;0,OFFSET(H155,-1,0,1)&lt;0),OFFSET(P155,-1,0,1,1)&lt;&gt;"")),OFFSET(E155,-2,0,1,1),IFERROR(VLOOKUP(【施】入力シート➁!B155,テーブル1[[#All],[医薬品名]:[単位2]],COLUMN(テーブル1[[#Headers],[単位2]])-3,0),"")))</f>
        <v/>
      </c>
      <c r="F155" s="66"/>
      <c r="G155" s="62" t="str">
        <f t="shared" ca="1" si="14"/>
        <v/>
      </c>
      <c r="H155" s="69"/>
      <c r="I155" s="62" t="str">
        <f t="shared" ca="1" si="15"/>
        <v/>
      </c>
      <c r="J155" s="77"/>
      <c r="K155" s="62" t="str">
        <f t="shared" ca="1" si="16"/>
        <v/>
      </c>
      <c r="L155" s="78"/>
      <c r="M155" s="62" t="str">
        <f t="shared" ca="1" si="17"/>
        <v/>
      </c>
      <c r="N155" s="79"/>
      <c r="O155" s="81"/>
      <c r="P155" s="81"/>
      <c r="Q155" s="89"/>
      <c r="R155" s="91"/>
      <c r="S155" s="88" t="str">
        <f t="shared" ca="1" si="20"/>
        <v/>
      </c>
      <c r="V155" s="16">
        <f t="shared" si="18"/>
        <v>1</v>
      </c>
    </row>
    <row r="156" spans="1:22" ht="40" customHeight="1">
      <c r="A156" s="16">
        <f t="shared" ca="1" si="19"/>
        <v>150</v>
      </c>
      <c r="B156" s="64"/>
      <c r="C156" s="58" t="str">
        <f ca="1">IF(AND(B156="",OFFSET(B156,-1,0,1,1)&lt;&gt;""),OFFSET(C156,-1,0,1,1),IF(AND(B156="",OFFSET(B156,-1,0,1,1)="",OR(OFFSET(N156,-1,0,1)&lt;&gt;"",OFFSET(P156,-1,0,1,1)&lt;&gt;"")),OFFSET(C156,-2,0,1,1),IFERROR(VLOOKUP(【施】入力シート➁!B156,テーブル1[[#All],[医薬品名]:[単位2]],COLUMN(【施】入力シート➁!P152)-3,0),"")))</f>
        <v/>
      </c>
      <c r="D156" s="65"/>
      <c r="E156" s="60" t="str">
        <f ca="1">IF(AND(B156="",OFFSET(B156,-1,0,1,1)&lt;&gt;""),OFFSET(E156,-1,0,1,1),IF(AND(B156="",OFFSET(B156,-1,0,1,1)="",OR(OR(OFFSET(F156,-1,0,1)&lt;0,OFFSET(H156,-1,0,1)&lt;0),OFFSET(P156,-1,0,1,1)&lt;&gt;"")),OFFSET(E156,-2,0,1,1),IFERROR(VLOOKUP(【施】入力シート➁!B156,テーブル1[[#All],[医薬品名]:[単位2]],COLUMN(テーブル1[[#Headers],[単位2]])-3,0),"")))</f>
        <v/>
      </c>
      <c r="F156" s="94"/>
      <c r="G156" s="95" t="str">
        <f t="shared" ca="1" si="14"/>
        <v/>
      </c>
      <c r="H156" s="96"/>
      <c r="I156" s="95" t="str">
        <f t="shared" ca="1" si="15"/>
        <v/>
      </c>
      <c r="J156" s="97"/>
      <c r="K156" s="95" t="str">
        <f t="shared" ca="1" si="16"/>
        <v/>
      </c>
      <c r="L156" s="98"/>
      <c r="M156" s="95" t="str">
        <f t="shared" ca="1" si="17"/>
        <v/>
      </c>
      <c r="N156" s="79"/>
      <c r="O156" s="81"/>
      <c r="P156" s="81"/>
      <c r="Q156" s="89"/>
      <c r="R156" s="91"/>
      <c r="S156" s="88" t="str">
        <f t="shared" ca="1" si="20"/>
        <v/>
      </c>
      <c r="V156" s="16">
        <f t="shared" si="18"/>
        <v>1</v>
      </c>
    </row>
  </sheetData>
  <sheetProtection algorithmName="SHA-512" hashValue="GtqrOPfI2fIm2nMPv2r9CvbzKRPLQKMf0d4we6mrQN+O7t0nheR00bd9OqC2fcVCEcmDYJaQq6Ju7aRb/BfBEg==" saltValue="rWCby3V0ZqzTf+NJv0IRLw==" spinCount="100000" sheet="1" objects="1" scenarios="1"/>
  <mergeCells count="18">
    <mergeCell ref="R5:R6"/>
    <mergeCell ref="S5:S6"/>
    <mergeCell ref="U3:U4"/>
    <mergeCell ref="U5:U6"/>
    <mergeCell ref="C5:E6"/>
    <mergeCell ref="B5:B6"/>
    <mergeCell ref="N5:N6"/>
    <mergeCell ref="O5:O6"/>
    <mergeCell ref="P5:P6"/>
    <mergeCell ref="Q5:Q6"/>
    <mergeCell ref="F5:G5"/>
    <mergeCell ref="H5:I5"/>
    <mergeCell ref="J5:K5"/>
    <mergeCell ref="L5:M5"/>
    <mergeCell ref="F6:G6"/>
    <mergeCell ref="H6:I6"/>
    <mergeCell ref="J6:K6"/>
    <mergeCell ref="L6:M6"/>
  </mergeCells>
  <phoneticPr fontId="27"/>
  <conditionalFormatting sqref="D7:D156">
    <cfRule type="expression" dxfId="184" priority="7">
      <formula>OR(AND(COUNTIF(OFFSET($B7,-2,0,1,1),"*倍散*")&gt;0,OFFSET($B7,-1,0,1,1)="",$P7&lt;&gt;""),AND(COUNTIF(OFFSET($B7,-1,0,1,1),"*倍散*")&gt;0,$P7&lt;&gt;"",$L7=""))</formula>
    </cfRule>
    <cfRule type="expression" dxfId="183" priority="8">
      <formula>COUNTIF($B7,"*倍散*")&gt;0</formula>
    </cfRule>
    <cfRule type="expression" dxfId="182" priority="11">
      <formula>OR($F7&lt;0,$H7&lt;0,$J7&lt;0,$L7&lt;0)</formula>
    </cfRule>
    <cfRule type="expression" dxfId="181" priority="34">
      <formula>$D7&lt;&gt;""</formula>
    </cfRule>
    <cfRule type="expression" dxfId="180" priority="35">
      <formula>OR($P7&lt;&gt;"",AND(OR($F7&gt;0,$H7&gt;0,$J7&gt;0,$L7&gt;0),$B7&lt;&gt;""))</formula>
    </cfRule>
  </conditionalFormatting>
  <conditionalFormatting sqref="F7:F156">
    <cfRule type="expression" dxfId="179" priority="15">
      <formula>AND($N7&lt;&gt;"",AND($F7&lt;&gt;"",$F7&gt;0))</formula>
    </cfRule>
    <cfRule type="expression" dxfId="178" priority="32">
      <formula>MOD($F7,1)=0</formula>
    </cfRule>
  </conditionalFormatting>
  <conditionalFormatting sqref="H7:H156">
    <cfRule type="expression" dxfId="177" priority="14">
      <formula>AND($N7&lt;&gt;"",AND($H7&lt;&gt;"",$H7&gt;0))</formula>
    </cfRule>
    <cfRule type="expression" dxfId="176" priority="31">
      <formula>MOD($H7,1)=0</formula>
    </cfRule>
  </conditionalFormatting>
  <conditionalFormatting sqref="J7:J156">
    <cfRule type="expression" dxfId="175" priority="13">
      <formula>AND($N7&lt;&gt;"",AND($J7&lt;&gt;"",$J7&gt;0))</formula>
    </cfRule>
    <cfRule type="expression" dxfId="174" priority="33">
      <formula>MOD($J7,1)=0</formula>
    </cfRule>
    <cfRule type="expression" dxfId="173" priority="38">
      <formula>$N7&lt;&gt;""</formula>
    </cfRule>
  </conditionalFormatting>
  <conditionalFormatting sqref="L7:L156">
    <cfRule type="expression" dxfId="172" priority="12">
      <formula>AND($N7&lt;&gt;"",AND($L7&lt;&gt;"",$L7&gt;0))</formula>
    </cfRule>
    <cfRule type="expression" dxfId="171" priority="30">
      <formula>MOD($L7,1)=0</formula>
    </cfRule>
  </conditionalFormatting>
  <conditionalFormatting sqref="N7:N156 Q7:Q156">
    <cfRule type="expression" dxfId="170" priority="4">
      <formula>$P7&lt;&gt;""</formula>
    </cfRule>
  </conditionalFormatting>
  <conditionalFormatting sqref="N7:N156">
    <cfRule type="expression" dxfId="169" priority="9">
      <formula>$N7&lt;&gt;""</formula>
    </cfRule>
    <cfRule type="expression" dxfId="168" priority="20">
      <formula>AND(OR($F7&lt;0,$H7&lt;0),($F7+$H7-$J7)&lt;&gt;$L7,OR(AND($B7="",OFFSET($B7,-1,0,1,1)&lt;&gt;"",OR(AND(OFFSET($O7,-1,0,1,1)="",OR($L7&lt;&gt;"",AND($L7="",ABS($F7+$H7)&lt;OFFSET($J7,-1,0,1,1)))),AND(OFFSET($O7,-1,0,1,1)&lt;&gt;"",ABS($F7+$H7)-OFFSET($O7,-1,0,1,1)&gt;ABS($L7)))),AND($B7="",OFFSET($B7,-1,0,1,1)="",OFFSET($B7,-2,0,1,1)&lt;&gt;"",OR(AND(OFFSET($O7,-2,0,1,1)="",OR($L7&lt;&gt;"",AND($L7="",ABS($F7+$H7)&lt;OFFSET($J7,-2,0,1,1)))),AND(OFFSET($O7,-2,0,1,1)&lt;&gt;"",ABS($F7+$H7)-OFFSET($O7,-2,0,1,1)&gt;ABS($L7))))))</formula>
    </cfRule>
    <cfRule type="expression" dxfId="167" priority="23">
      <formula>FIND("再利用",$R7)</formula>
    </cfRule>
    <cfRule type="expression" dxfId="166" priority="29">
      <formula>MOD($N7,1)=0</formula>
    </cfRule>
  </conditionalFormatting>
  <conditionalFormatting sqref="O7:O156">
    <cfRule type="expression" dxfId="165" priority="5">
      <formula>AND($P7&lt;&gt;"",$B7="")</formula>
    </cfRule>
    <cfRule type="expression" dxfId="164" priority="10">
      <formula>AND($N7&lt;&gt;"",$B7="")</formula>
    </cfRule>
    <cfRule type="expression" dxfId="163" priority="19">
      <formula>$O7&lt;&gt;""</formula>
    </cfRule>
    <cfRule type="expression" dxfId="162" priority="24">
      <formula>FIND("事故",$R7)</formula>
    </cfRule>
    <cfRule type="expression" dxfId="161" priority="25">
      <formula>FIND("廃棄",$R7)&gt;0</formula>
    </cfRule>
    <cfRule type="expression" dxfId="160" priority="28">
      <formula>MOD($O7,1)=0</formula>
    </cfRule>
  </conditionalFormatting>
  <conditionalFormatting sqref="P7:P156">
    <cfRule type="expression" dxfId="159" priority="3">
      <formula>IF($P7&lt;&gt;"",$H7&lt;&gt;$P7)</formula>
    </cfRule>
    <cfRule type="expression" dxfId="158" priority="18">
      <formula>$P7&lt;&gt;""</formula>
    </cfRule>
    <cfRule type="expression" dxfId="157" priority="22">
      <formula>FIND("譲受",$R7)</formula>
    </cfRule>
    <cfRule type="expression" dxfId="156" priority="27">
      <formula>MOD($P7,1)=0</formula>
    </cfRule>
  </conditionalFormatting>
  <conditionalFormatting sqref="P7:Q156">
    <cfRule type="expression" dxfId="155" priority="37">
      <formula>$N7&lt;&gt;""</formula>
    </cfRule>
  </conditionalFormatting>
  <conditionalFormatting sqref="Q7:Q156">
    <cfRule type="expression" dxfId="154" priority="17">
      <formula>$Q7&lt;&gt;""</formula>
    </cfRule>
    <cfRule type="expression" dxfId="153" priority="21">
      <formula>FIND("秤量誤差",$R7)</formula>
    </cfRule>
    <cfRule type="expression" dxfId="152" priority="26">
      <formula>MOD($Q7,1)=0</formula>
    </cfRule>
  </conditionalFormatting>
  <conditionalFormatting sqref="R7:R156">
    <cfRule type="expression" dxfId="151" priority="6">
      <formula>$R7&lt;&gt;""</formula>
    </cfRule>
    <cfRule type="expression" dxfId="150" priority="16">
      <formula>$L7&lt;0</formula>
    </cfRule>
    <cfRule type="expression" dxfId="149" priority="40">
      <formula>AND($B7="",AND(OR($F7&lt;&gt;"",$H7&lt;&gt;"",$J7&lt;&gt;"",$L7&lt;&gt;""),OR($N7=0,$O7=0,$P7=0,$Q7=0)))</formula>
    </cfRule>
    <cfRule type="expression" dxfId="148" priority="41">
      <formula>OR($N7&lt;&gt;"",$O7&lt;&gt;"",$P7&lt;&gt;"",$Q7&lt;&gt;"")</formula>
    </cfRule>
  </conditionalFormatting>
  <conditionalFormatting sqref="S7:S156">
    <cfRule type="cellIs" dxfId="147" priority="36" operator="equal">
      <formula>"-"</formula>
    </cfRule>
    <cfRule type="cellIs" dxfId="146" priority="39" operator="equal">
      <formula>"×"</formula>
    </cfRule>
  </conditionalFormatting>
  <conditionalFormatting sqref="U5:U6">
    <cfRule type="cellIs" dxfId="145" priority="1" operator="equal">
      <formula>"×"</formula>
    </cfRule>
  </conditionalFormatting>
  <dataValidations count="3">
    <dataValidation type="custom" allowBlank="1" showInputMessage="1" showErrorMessage="1" error="（　）書きする場合は、同じ行の前年10月1日在庫、受入、払出、本年9月30日在庫も（　）書きで統一してください。" sqref="F7:F156 H7:H156 J7:J156 L7:L156" xr:uid="{00000000-0002-0000-0400-000000000000}">
      <formula1>IF($V7=1,TRUE,FALSE)</formula1>
    </dataValidation>
    <dataValidation type="decimal" allowBlank="1" showInputMessage="1" showErrorMessage="1" errorTitle="ヒント" error="（　）書きで入力してください。" sqref="N7:N156" xr:uid="{00000000-0002-0000-0400-000001000000}">
      <formula1>-99999999999999900</formula1>
      <formula2>0</formula2>
    </dataValidation>
    <dataValidation type="decimal" allowBlank="1" showInputMessage="1" showErrorMessage="1" error="（　）書きでは入力できません。" sqref="O7:Q156" xr:uid="{00000000-0002-0000-0400-000002000000}">
      <formula1>0</formula1>
      <formula2>9.99999999999999E+26</formula2>
    </dataValidation>
  </dataValidations>
  <printOptions horizontalCentered="1" verticalCentered="1"/>
  <pageMargins left="0.31496062992126" right="0.31496062992126" top="0.74803149606299202" bottom="0.74803149606299202" header="0.31496062992126" footer="0.31496062992126"/>
  <pageSetup paperSize="9" scale="39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OFFSET('麻薬一覧（R5.4.20）'!$F$2,0,0,COUNT('麻薬一覧（R5.4.20）'!$E:$E))</xm:f>
          </x14:formula1>
          <xm:sqref>B7:B156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3"/>
  <sheetViews>
    <sheetView zoomScale="70" zoomScaleNormal="70" workbookViewId="0"/>
  </sheetViews>
  <sheetFormatPr defaultColWidth="9" defaultRowHeight="14"/>
  <cols>
    <col min="1" max="1" width="1.83203125" style="99" customWidth="1"/>
    <col min="2" max="2" width="22.33203125" style="100" customWidth="1"/>
    <col min="3" max="6" width="8.25" style="100" customWidth="1"/>
    <col min="7" max="7" width="48.83203125" style="100" customWidth="1"/>
    <col min="8" max="8" width="35.25" style="100" customWidth="1"/>
    <col min="9" max="16384" width="9" style="99"/>
  </cols>
  <sheetData>
    <row r="1" spans="2:8" ht="21.75" customHeight="1">
      <c r="B1" s="50" t="s">
        <v>1</v>
      </c>
      <c r="C1" s="101"/>
      <c r="D1" s="102" t="s">
        <v>3</v>
      </c>
      <c r="E1" s="102"/>
      <c r="F1" s="102"/>
      <c r="H1" s="103"/>
    </row>
    <row r="3" spans="2:8" ht="36" customHeight="1">
      <c r="B3" s="104" t="s">
        <v>4</v>
      </c>
      <c r="C3" s="147" t="s">
        <v>5</v>
      </c>
      <c r="D3" s="148"/>
      <c r="E3" s="148"/>
      <c r="F3" s="149"/>
      <c r="G3" s="105" t="s">
        <v>6</v>
      </c>
      <c r="H3" s="106" t="s">
        <v>7</v>
      </c>
    </row>
    <row r="4" spans="2:8" ht="44.25" customHeight="1">
      <c r="B4" s="107" t="s">
        <v>8</v>
      </c>
      <c r="C4" s="108" t="s">
        <v>9</v>
      </c>
      <c r="D4" s="109" t="s">
        <v>10</v>
      </c>
      <c r="E4" s="150" t="s">
        <v>11</v>
      </c>
      <c r="F4" s="151"/>
      <c r="G4" s="110" t="s">
        <v>12</v>
      </c>
      <c r="H4" s="111" t="s">
        <v>13</v>
      </c>
    </row>
    <row r="5" spans="2:8" ht="44.25" customHeight="1">
      <c r="B5" s="112" t="s">
        <v>14</v>
      </c>
      <c r="C5" s="152" t="s">
        <v>15</v>
      </c>
      <c r="D5" s="153"/>
      <c r="E5" s="153"/>
      <c r="F5" s="154"/>
      <c r="G5" s="113" t="s">
        <v>12</v>
      </c>
      <c r="H5" s="114">
        <v>45229</v>
      </c>
    </row>
    <row r="6" spans="2:8" ht="44.25" customHeight="1">
      <c r="B6" s="112" t="s">
        <v>16</v>
      </c>
      <c r="C6" s="155" t="s">
        <v>17</v>
      </c>
      <c r="D6" s="156"/>
      <c r="E6" s="156"/>
      <c r="F6" s="157"/>
      <c r="G6" s="115" t="s">
        <v>18</v>
      </c>
      <c r="H6" s="116" t="s">
        <v>17</v>
      </c>
    </row>
    <row r="7" spans="2:8" ht="44.25" customHeight="1">
      <c r="B7" s="112" t="s">
        <v>19</v>
      </c>
      <c r="C7" s="117" t="s">
        <v>20</v>
      </c>
      <c r="D7" s="118" t="s">
        <v>21</v>
      </c>
      <c r="E7" s="119" t="s">
        <v>22</v>
      </c>
      <c r="F7" s="118" t="s">
        <v>23</v>
      </c>
      <c r="G7" s="115" t="s">
        <v>24</v>
      </c>
      <c r="H7" s="116" t="s">
        <v>25</v>
      </c>
    </row>
    <row r="8" spans="2:8" ht="44.25" customHeight="1">
      <c r="B8" s="112" t="s">
        <v>26</v>
      </c>
      <c r="C8" s="139" t="s">
        <v>73</v>
      </c>
      <c r="D8" s="140"/>
      <c r="E8" s="140"/>
      <c r="F8" s="141"/>
      <c r="G8" s="145" t="s">
        <v>28</v>
      </c>
      <c r="H8" s="116" t="s">
        <v>29</v>
      </c>
    </row>
    <row r="9" spans="2:8" ht="44.25" customHeight="1">
      <c r="B9" s="112" t="s">
        <v>30</v>
      </c>
      <c r="C9" s="139" t="s">
        <v>74</v>
      </c>
      <c r="D9" s="140"/>
      <c r="E9" s="140"/>
      <c r="F9" s="141"/>
      <c r="G9" s="145"/>
      <c r="H9" s="116" t="s">
        <v>32</v>
      </c>
    </row>
    <row r="10" spans="2:8" ht="94" customHeight="1">
      <c r="B10" s="120" t="s">
        <v>33</v>
      </c>
      <c r="C10" s="142" t="s">
        <v>34</v>
      </c>
      <c r="D10" s="143"/>
      <c r="E10" s="143"/>
      <c r="F10" s="144"/>
      <c r="G10" s="121" t="s">
        <v>35</v>
      </c>
      <c r="H10" s="122" t="s">
        <v>36</v>
      </c>
    </row>
    <row r="12" spans="2:8">
      <c r="H12" s="146" t="s">
        <v>37</v>
      </c>
    </row>
    <row r="13" spans="2:8">
      <c r="H13" s="146"/>
    </row>
  </sheetData>
  <sheetProtection algorithmName="SHA-512" hashValue="spIFTUSZ1zf6E45Z0uoQw1TSwEAEgf03Y68cZRipJbxOgRL5wSKRgUBz5qLoAWeZBeM0NRE4x9MaU6PjouapBw==" saltValue="S6rrYRx7GfZTvAN7y3nH1w==" spinCount="100000" sheet="1" objects="1" scenarios="1"/>
  <mergeCells count="9">
    <mergeCell ref="C9:F9"/>
    <mergeCell ref="C10:F10"/>
    <mergeCell ref="G8:G9"/>
    <mergeCell ref="H12:H13"/>
    <mergeCell ref="C3:F3"/>
    <mergeCell ref="E4:F4"/>
    <mergeCell ref="C5:F5"/>
    <mergeCell ref="C6:F6"/>
    <mergeCell ref="C8:F8"/>
  </mergeCells>
  <phoneticPr fontId="27"/>
  <hyperlinks>
    <hyperlink ref="H12:H13" location="【動】入力シート➁!A1" display="入力シート②へ⇒" xr:uid="{00000000-0004-0000-0500-000000000000}"/>
  </hyperlinks>
  <pageMargins left="0.70866141732283505" right="0.70866141732283505" top="0.74803149606299202" bottom="0.74803149606299202" header="0.31496062992126" footer="0.31496062992126"/>
  <pageSetup paperSize="9" scale="86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【非表示シート】!$B$2:$B$5</xm:f>
          </x14:formula1>
          <xm:sqref>C6:F6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56"/>
  <sheetViews>
    <sheetView zoomScale="70" zoomScaleNormal="70" workbookViewId="0">
      <pane ySplit="6" topLeftCell="A7" activePane="bottomLeft" state="frozen"/>
      <selection activeCell="P5" sqref="P5"/>
      <selection pane="bottomLeft" activeCell="N21" sqref="N21"/>
    </sheetView>
  </sheetViews>
  <sheetFormatPr defaultColWidth="9" defaultRowHeight="17.5"/>
  <cols>
    <col min="1" max="1" width="3.83203125" style="16" customWidth="1"/>
    <col min="2" max="2" width="26.83203125" style="16" customWidth="1"/>
    <col min="3" max="3" width="9.58203125" style="46" customWidth="1"/>
    <col min="4" max="4" width="6" style="16" customWidth="1"/>
    <col min="5" max="5" width="4.25" style="47" customWidth="1"/>
    <col min="6" max="6" width="11.58203125" style="16" customWidth="1"/>
    <col min="7" max="7" width="4.25" style="47" customWidth="1"/>
    <col min="8" max="8" width="11.58203125" style="16" customWidth="1"/>
    <col min="9" max="9" width="4.25" style="47" customWidth="1"/>
    <col min="10" max="10" width="11.58203125" style="16" customWidth="1"/>
    <col min="11" max="11" width="4.25" style="47" customWidth="1"/>
    <col min="12" max="12" width="11.58203125" style="16" customWidth="1"/>
    <col min="13" max="13" width="4.25" style="47" customWidth="1"/>
    <col min="14" max="14" width="6.25" style="48" customWidth="1"/>
    <col min="15" max="17" width="6.25" style="16" customWidth="1"/>
    <col min="18" max="18" width="29.33203125" style="16" customWidth="1"/>
    <col min="19" max="19" width="13" style="49" customWidth="1"/>
    <col min="20" max="20" width="3.5" style="16" customWidth="1"/>
    <col min="21" max="21" width="13" style="16" customWidth="1"/>
    <col min="22" max="22" width="9" style="16" hidden="1" customWidth="1"/>
    <col min="23" max="16384" width="9" style="16"/>
  </cols>
  <sheetData>
    <row r="1" spans="1:22" ht="19.5" customHeight="1">
      <c r="B1" s="50" t="s">
        <v>38</v>
      </c>
      <c r="C1" s="51"/>
      <c r="E1" s="52"/>
      <c r="F1" s="16" t="s">
        <v>39</v>
      </c>
      <c r="I1" s="70"/>
      <c r="J1" s="16" t="s">
        <v>40</v>
      </c>
      <c r="K1" s="16"/>
      <c r="L1" s="47"/>
      <c r="N1" s="71" t="s">
        <v>41</v>
      </c>
      <c r="O1" s="47"/>
      <c r="P1" s="47"/>
      <c r="Q1" s="47"/>
      <c r="R1" s="83"/>
    </row>
    <row r="2" spans="1:22" ht="19.5" customHeight="1">
      <c r="B2" s="53" t="s">
        <v>42</v>
      </c>
      <c r="C2" s="51"/>
      <c r="D2" s="50"/>
    </row>
    <row r="3" spans="1:22" ht="19.5" customHeight="1">
      <c r="B3" s="54"/>
      <c r="C3" s="55" t="s">
        <v>43</v>
      </c>
      <c r="D3" s="50"/>
      <c r="U3" s="178" t="s">
        <v>44</v>
      </c>
    </row>
    <row r="4" spans="1:22">
      <c r="C4" s="56" t="s">
        <v>45</v>
      </c>
      <c r="U4" s="179"/>
    </row>
    <row r="5" spans="1:22" ht="17.25" customHeight="1">
      <c r="B5" s="158" t="s">
        <v>46</v>
      </c>
      <c r="C5" s="182" t="s">
        <v>47</v>
      </c>
      <c r="D5" s="183"/>
      <c r="E5" s="184"/>
      <c r="F5" s="164" t="s">
        <v>48</v>
      </c>
      <c r="G5" s="165"/>
      <c r="H5" s="166" t="s">
        <v>49</v>
      </c>
      <c r="I5" s="167"/>
      <c r="J5" s="168" t="s">
        <v>50</v>
      </c>
      <c r="K5" s="169"/>
      <c r="L5" s="170" t="s">
        <v>51</v>
      </c>
      <c r="M5" s="171"/>
      <c r="N5" s="160" t="s">
        <v>52</v>
      </c>
      <c r="O5" s="162" t="s">
        <v>53</v>
      </c>
      <c r="P5" s="162" t="s">
        <v>54</v>
      </c>
      <c r="Q5" s="162" t="s">
        <v>55</v>
      </c>
      <c r="R5" s="174" t="s">
        <v>56</v>
      </c>
      <c r="S5" s="176" t="s">
        <v>57</v>
      </c>
      <c r="T5" s="84"/>
      <c r="U5" s="180" t="str">
        <f ca="1">IF(OR(【動】入力シート①!D4="",【動】入力シート①!C5="",【動】入力シート①!C6="",【動】入力シート①!C7="",【動】入力シート①!E7="",【動】入力シート①!C8="",【動】入力シート①!C9="",【動】入力シート①!C10="",COUNTIF(S7:S156,"×")&gt;0),"×","○")</f>
        <v>○</v>
      </c>
    </row>
    <row r="6" spans="1:22" ht="17.25" customHeight="1">
      <c r="B6" s="159"/>
      <c r="C6" s="185"/>
      <c r="D6" s="186"/>
      <c r="E6" s="187"/>
      <c r="F6" s="172" t="s">
        <v>58</v>
      </c>
      <c r="G6" s="173"/>
      <c r="H6" s="172" t="s">
        <v>58</v>
      </c>
      <c r="I6" s="173"/>
      <c r="J6" s="172" t="s">
        <v>58</v>
      </c>
      <c r="K6" s="173"/>
      <c r="L6" s="172" t="s">
        <v>58</v>
      </c>
      <c r="M6" s="173"/>
      <c r="N6" s="161"/>
      <c r="O6" s="163"/>
      <c r="P6" s="163"/>
      <c r="Q6" s="163"/>
      <c r="R6" s="175"/>
      <c r="S6" s="177"/>
      <c r="T6" s="84"/>
      <c r="U6" s="181"/>
      <c r="V6" s="85" t="s">
        <v>59</v>
      </c>
    </row>
    <row r="7" spans="1:22" ht="40" customHeight="1">
      <c r="A7" s="16">
        <v>1</v>
      </c>
      <c r="B7" s="57" t="s">
        <v>75</v>
      </c>
      <c r="C7" s="58" t="str">
        <f ca="1">IF(AND(B7="",OFFSET(B7,-1,0,1,1)&lt;&gt;""),OFFSET(C7,-1,0,1,1),IF(AND(B7="",OFFSET(B7,-1,0,1,1)="",OR(OFFSET(N7,-1,0,1)&lt;&gt;"",OFFSET(P7,-1,0,1,1)&lt;&gt;"")),OFFSET(C7,-2,0,1,1),IFERROR(VLOOKUP(【動】入力シート➁!B7,テーブル1[[#All],[医薬品名]:[単位2]],COLUMN(【動】入力シート➁!P3)-3,0),"")))</f>
        <v>10mL×</v>
      </c>
      <c r="D7" s="59">
        <v>1</v>
      </c>
      <c r="E7" s="60" t="str">
        <f ca="1">IF(AND(B7="",OFFSET(B7,-1,0,1,1)&lt;&gt;""),OFFSET(E7,-1,0,1,1),IF(AND(B7="",OFFSET(B7,-1,0,1,1)="",OR(OR(OFFSET(F7,-1,0,1)&lt;0,OFFSET(H7,-1,0,1)&lt;0),OFFSET(P7,-1,0,1,1)&lt;&gt;"")),OFFSET(E7,-2,0,1,1),IFERROR(VLOOKUP(【動】入力シート➁!B7,テーブル1[[#All],[医薬品名]:[単位2]],COLUMN(テーブル1[[#Headers],[単位2]])-3,0),"")))</f>
        <v>V</v>
      </c>
      <c r="F7" s="61">
        <v>21</v>
      </c>
      <c r="G7" s="62" t="str">
        <f t="shared" ref="G7:G70" ca="1" si="0">IF(AND(E7="V",C7&lt;&gt;""),"mL",E7)</f>
        <v>mL</v>
      </c>
      <c r="H7" s="63">
        <v>100</v>
      </c>
      <c r="I7" s="62" t="str">
        <f t="shared" ref="I7:I70" ca="1" si="1">G7</f>
        <v>mL</v>
      </c>
      <c r="J7" s="72">
        <v>92.5</v>
      </c>
      <c r="K7" s="62" t="str">
        <f t="shared" ref="K7:K70" ca="1" si="2">G7</f>
        <v>mL</v>
      </c>
      <c r="L7" s="73">
        <v>47.5</v>
      </c>
      <c r="M7" s="62" t="str">
        <f t="shared" ref="M7:M70" ca="1" si="3">G7</f>
        <v>mL</v>
      </c>
      <c r="N7" s="74"/>
      <c r="O7" s="75">
        <v>1</v>
      </c>
      <c r="P7" s="76"/>
      <c r="Q7" s="86"/>
      <c r="R7" s="87" t="s">
        <v>76</v>
      </c>
      <c r="S7" s="88" t="str">
        <f ca="1">IF(AND(D7="",F7="",H7="",J7="",L7="",B7="",N7="",O7="",P7="",Q7="",R7=""),"",IF(OR(AND(OR(N7&lt;&gt;"",O7&lt;&gt;"",P7&lt;&gt;"",Q7&lt;&gt;""),R7=""),AND(F7="",H7="",J7="",L7="")),"×",IF(OR(AND(B7&lt;&gt;"",OFFSET(B7,1,0,1,1)="",OR(OFFSET(D7,1,0,1,1)&lt;&gt;"",OFFSET(D7,2,0,1,1)&lt;&gt;"",COUNTIF(B7,"*自家製剤*")&gt;0),OR(D7&lt;&gt;"",COUNTIF(B7,"*自家製剤*")&gt;0),OR(OFFSET(N7,1,0,1,1)&lt;&gt;"",OFFSET(P7,1,0,1,1)&lt;&gt;"",OFFSET(N7,2,0,1,1)&lt;&gt;"",OFFSET(P7,2,0,1,1)&lt;&gt;""),OFFSET(B7,2,0,1,1)="",F7+H7-J7-O7+ABS(OFFSET(F7,1,0,1,1))+ABS(OFFSET(H7,1,0,1,1))-ABS(OFFSET(J7,1,0,1,1))+ABS(OFFSET(F7,2,0,1,1))+ABS(OFFSET(H7,2,0,1,1))-ABS(OFFSET(J7,2,0,1,1))=L7-Q7+ABS(OFFSET(L7,1,0,1,1))+ABS(OFFSET(L7,2,0,1,1)),IF(OR(OFFSET(F7,1,0,1,1)&lt;0,OFFSET(H7,1,0,1,1)&lt;0,OFFSET(J7,1,0,1,1)&lt;0,OFFSET(L7,1,0,1,1)&lt;0),IF(J7&gt;(ABS(OFFSET(F7,1,0,1,1))+ABS(OFFSET(H7,1,0,1,1)))-ABS(OFFSET(L7,1,0,1,1)),AND(J7-(F7+H7+OFFSET(H7,2,0,1,1)-L7-Q7)&lt;=ABS(OFFSET(N7,1,0,1,1)),ABS(OFFSET(N7,1,0,1,1))&lt;=(ABS(OFFSET(F7,1,0,1,1))+ABS(OFFSET(H7,1,0,1,1)))-ABS(OFFSET(L7,1,0,1,1))),AND(J7-(F7+H7+OFFSET(H7,2,0,1,1)-L7-Q7)&lt;=ABS(OFFSET(N7,1,0,1,1)),ABS(OFFSET(N7,1,0,1,1))&lt;=J7)),IF(OR(OFFSET(F7,2,0,1,1)&lt;0,OFFSET(H7,2,0,1,1)&lt;0,OFFSET(J7,2,0,1,1)&lt;0,OFFSET(L7,2,0,1,1)&lt;0),IF(J7&gt;(ABS(OFFSET(F7,2,0,1,1))+ABS(OFFSET(H7,2,0,1,1)))-ABS(OFFSET(L7,2,0,1,1)),AND(J7-(F7+H7+OFFSET(H7,1,0,1,1)-L7-Q7)&lt;=ABS(OFFSET(N7,2,0,1,1)),ABS(OFFSET(N7,2,0,1,1))&lt;=(ABS(OFFSET(F7,2,0,1,1))+ABS(OFFSET(H7,2,0,1,1)))-ABS(OFFSET(L7,2,0,1,1))),AND(J7-(F7+H7+OFFSET(H7,1,0,1,1)-L7-Q7)&lt;=ABS(OFFSET(N7,2,0,1,1)),ABS(OFFSET(N7,2,0,1,1))&lt;=J7)),TRUE))),AND(B7&lt;&gt;"",OFFSET(B7,1,0,1,1)="",OR(OFFSET(N7,1,0,1,1)&lt;&gt;"",OFFSET(P7,1,0,1,1)&lt;&gt;"",OR(OFFSET(F7,1,0,1,1)&lt;0,OFFSET(H7,1,0,1,1)&lt;0)),OR(OFFSET(B7,2,0,1,1)&lt;&gt;"",OFFSET(S7,2,0,1,1)=""),OR(D7&lt;&gt;"",COUNTIF(B7,"*自家製剤*")&gt;0),F7+H7-J7-O7+ABS(OFFSET(F7,1,0,1,1))+ABS(OFFSET(H7,1,0,1,1))-ABS(OFFSET(J7,1,0,1,1))=L7-Q7+ABS(OFFSET(L7,1,0,1,1)),IF(NOT(OR(OFFSET(F7,1,0,1,1)&lt;0,OFFSET(H7,1,0,1,1)&lt;0,OFFSET(J7,1,0,1,1)&lt;0,OFFSET(L7,1,0,1,1)&lt;0)),TRUE,IF(NOT(OR(OFFSET(F7,1,0,1,1)&lt;0,OFFSET(H7,1,0,1,1)&lt;0,OFFSET(J7,1,0,1,1)&lt;0,OFFSET(L7,1,0,1,1)&lt;0)),TRUE,IF(J7&gt;(ABS(OFFSET(F7,1,0,1,1))+ABS(OFFSET(H7,1,0,1,1)))-ABS(OFFSET(L7,1,0,1,1)),AND(J7-(F7+H7-L7-Q7)&lt;=ABS(OFFSET(N7,1,0,1,1)),ABS(OFFSET(N7,1,0,1,1))&lt;=(ABS(OFFSET(F7,1,0,1,1))+ABS(OFFSET(H7,1,0,1,1)))-ABS(OFFSET(L7,1,0,1,1))),AND(J7-(F7+H7-L7-Q7)&lt;=ABS(OFFSET(N7,1,0,1,1)),ABS(OFFSET(N7,1,0,1,1))&lt;=J7))))),AND(B7&lt;&gt;"",OR(D7&lt;&gt;"",COUNTIF(B7,"*自家製剤*")&gt;0),OR(OFFSET(B7,1,0,1,1)&lt;&gt;"",OFFSET(S7,1,0,1,1)=""),F7+H7-J7-O7=L7-Q7),AND(B7&lt;&gt;"",D7="",ABS(F7)+ABS(H7)-O7-ABS(J7)=ABS(L7),OR(F7&lt;0,H7&lt;0,J7&lt;0,L7&lt;0)),),"○",IF(AND(B7="",OR(F7&lt;&gt;"",H7&lt;&gt;"",J7&lt;&gt;"",L7&lt;&gt;""),R7&lt;&gt;""),"-","×"))))</f>
        <v>○</v>
      </c>
      <c r="V7" s="16">
        <f t="shared" ref="V7:V70" si="4">IF(ABS(F7+H7+J7+L7)=ABS(F7)+ABS(H7)+ABS(J7)+ABS(L7),1,2)</f>
        <v>1</v>
      </c>
    </row>
    <row r="8" spans="1:22" ht="40" customHeight="1">
      <c r="A8" s="16">
        <f t="shared" ref="A8:A71" ca="1" si="5">OFFSET(A8,-1,0,1,1)+1</f>
        <v>2</v>
      </c>
      <c r="B8" s="64"/>
      <c r="C8" s="58" t="str">
        <f ca="1">IF(AND(B8="",OFFSET(B8,-1,0,1,1)&lt;&gt;""),OFFSET(C8,-1,0,1,1),IF(AND(B8="",OFFSET(B8,-1,0,1,1)="",OR(OFFSET(N8,-1,0,1)&lt;&gt;"",OFFSET(P8,-1,0,1,1)&lt;&gt;"")),OFFSET(C8,-2,0,1,1),IFERROR(VLOOKUP(【動】入力シート➁!B8,テーブル1[[#All],[医薬品名]:[単位2]],COLUMN(【動】入力シート➁!P4)-3,0),"")))</f>
        <v>10mL×</v>
      </c>
      <c r="D8" s="65">
        <v>1</v>
      </c>
      <c r="E8" s="60" t="str">
        <f ca="1">IF(AND(B8="",OFFSET(B8,-1,0,1,1)&lt;&gt;""),OFFSET(E8,-1,0,1,1),IF(AND(B8="",OFFSET(B8,-1,0,1,1)="",OR(OR(OFFSET(F8,-1,0,1)&lt;0,OFFSET(H8,-1,0,1)&lt;0),OFFSET(P8,-1,0,1,1)&lt;&gt;"")),OFFSET(E8,-2,0,1,1),IFERROR(VLOOKUP(【動】入力シート➁!B8,テーブル1[[#All],[医薬品名]:[単位2]],COLUMN(テーブル1[[#Headers],[単位2]])-3,0),"")))</f>
        <v>V</v>
      </c>
      <c r="F8" s="66"/>
      <c r="G8" s="62" t="str">
        <f t="shared" ca="1" si="0"/>
        <v>mL</v>
      </c>
      <c r="H8" s="68">
        <v>20</v>
      </c>
      <c r="I8" s="62" t="str">
        <f t="shared" ca="1" si="1"/>
        <v>mL</v>
      </c>
      <c r="J8" s="77"/>
      <c r="K8" s="62" t="str">
        <f t="shared" ca="1" si="2"/>
        <v>mL</v>
      </c>
      <c r="L8" s="78"/>
      <c r="M8" s="62" t="str">
        <f t="shared" ca="1" si="3"/>
        <v>mL</v>
      </c>
      <c r="N8" s="79"/>
      <c r="O8" s="81"/>
      <c r="P8" s="80">
        <v>20</v>
      </c>
      <c r="Q8" s="89"/>
      <c r="R8" s="91" t="s">
        <v>77</v>
      </c>
      <c r="S8" s="88" t="str">
        <f t="shared" ref="S8:S71" ca="1" si="6">IF(AND(D8="",F8="",H8="",J8="",L8="",B8="",N8="",O8="",P8="",Q8="",R8=""),"",IF(OR(AND(OR(N8&lt;&gt;"",O8&lt;&gt;"",P8&lt;&gt;"",Q8&lt;&gt;""),R8=""),AND(F8="",H8="",J8="",L8="")),"×",IF(OR(AND(B8&lt;&gt;"",OFFSET(B8,1,0,1,1)="",OR(OFFSET(D8,1,0,1,1)&lt;&gt;"",OFFSET(D8,2,0,1,1)&lt;&gt;"",COUNTIF(B8,"*自家製剤*")&gt;0),OR(D8&lt;&gt;"",COUNTIF(B8,"*自家製剤*")&gt;0),OR(OFFSET(N8,1,0,1,1)&lt;&gt;"",OFFSET(P8,1,0,1,1)&lt;&gt;"",OFFSET(N8,2,0,1,1)&lt;&gt;"",OFFSET(P8,2,0,1,1)&lt;&gt;""),OFFSET(B8,2,0,1,1)="",F8+H8-J8-O8+ABS(OFFSET(F8,1,0,1,1))+ABS(OFFSET(H8,1,0,1,1))-ABS(OFFSET(J8,1,0,1,1))+ABS(OFFSET(F8,2,0,1,1))+ABS(OFFSET(H8,2,0,1,1))-ABS(OFFSET(J8,2,0,1,1))=L8-Q8+ABS(OFFSET(L8,1,0,1,1))+ABS(OFFSET(L8,2,0,1,1)),IF(OR(OFFSET(F8,1,0,1,1)&lt;0,OFFSET(H8,1,0,1,1)&lt;0,OFFSET(J8,1,0,1,1)&lt;0,OFFSET(L8,1,0,1,1)&lt;0),IF(J8&gt;(ABS(OFFSET(F8,1,0,1,1))+ABS(OFFSET(H8,1,0,1,1)))-ABS(OFFSET(L8,1,0,1,1)),AND(J8-(F8+H8+OFFSET(H8,2,0,1,1)-L8-Q8)&lt;=ABS(OFFSET(N8,1,0,1,1)),ABS(OFFSET(N8,1,0,1,1))&lt;=(ABS(OFFSET(F8,1,0,1,1))+ABS(OFFSET(H8,1,0,1,1)))-ABS(OFFSET(L8,1,0,1,1))),AND(J8-(F8+H8+OFFSET(H8,2,0,1,1)-L8-Q8)&lt;=ABS(OFFSET(N8,1,0,1,1)),ABS(OFFSET(N8,1,0,1,1))&lt;=J8)),IF(OR(OFFSET(F8,2,0,1,1)&lt;0,OFFSET(H8,2,0,1,1)&lt;0,OFFSET(J8,2,0,1,1)&lt;0,OFFSET(L8,2,0,1,1)&lt;0),IF(J8&gt;(ABS(OFFSET(F8,2,0,1,1))+ABS(OFFSET(H8,2,0,1,1)))-ABS(OFFSET(L8,2,0,1,1)),AND(J8-(F8+H8+OFFSET(H8,1,0,1,1)-L8-Q8)&lt;=ABS(OFFSET(N8,2,0,1,1)),ABS(OFFSET(N8,2,0,1,1))&lt;=(ABS(OFFSET(F8,2,0,1,1))+ABS(OFFSET(H8,2,0,1,1)))-ABS(OFFSET(L8,2,0,1,1))),AND(J8-(F8+H8+OFFSET(H8,1,0,1,1)-L8-Q8)&lt;=ABS(OFFSET(N8,2,0,1,1)),ABS(OFFSET(N8,2,0,1,1))&lt;=J8)),TRUE))),AND(B8&lt;&gt;"",OFFSET(B8,1,0,1,1)="",OR(OFFSET(N8,1,0,1,1)&lt;&gt;"",OFFSET(P8,1,0,1,1)&lt;&gt;"",OR(OFFSET(F8,1,0,1,1)&lt;0,OFFSET(H8,1,0,1,1)&lt;0)),OR(OFFSET(B8,2,0,1,1)&lt;&gt;"",OFFSET(S8,2,0,1,1)=""),OR(D8&lt;&gt;"",COUNTIF(B8,"*自家製剤*")&gt;0),F8+H8-J8-O8+ABS(OFFSET(F8,1,0,1,1))+ABS(OFFSET(H8,1,0,1,1))-ABS(OFFSET(J8,1,0,1,1))=L8-Q8+ABS(OFFSET(L8,1,0,1,1)),IF(NOT(OR(OFFSET(F8,1,0,1,1)&lt;0,OFFSET(H8,1,0,1,1)&lt;0,OFFSET(J8,1,0,1,1)&lt;0,OFFSET(L8,1,0,1,1)&lt;0)),TRUE,IF(NOT(OR(OFFSET(F8,1,0,1,1)&lt;0,OFFSET(H8,1,0,1,1)&lt;0,OFFSET(J8,1,0,1,1)&lt;0,OFFSET(L8,1,0,1,1)&lt;0)),TRUE,IF(J8&gt;(ABS(OFFSET(F8,1,0,1,1))+ABS(OFFSET(H8,1,0,1,1)))-ABS(OFFSET(L8,1,0,1,1)),AND(J8-(F8+H8-L8-Q8)&lt;=ABS(OFFSET(N8,1,0,1,1)),ABS(OFFSET(N8,1,0,1,1))&lt;=(ABS(OFFSET(F8,1,0,1,1))+ABS(OFFSET(H8,1,0,1,1)))-ABS(OFFSET(L8,1,0,1,1))),AND(J8-(F8+H8-L8-Q8)&lt;=ABS(OFFSET(N8,1,0,1,1)),ABS(OFFSET(N8,1,0,1,1))&lt;=J8))))),AND(B8&lt;&gt;"",OR(D8&lt;&gt;"",COUNTIF(B8,"*自家製剤*")&gt;0),OR(OFFSET(B8,1,0,1,1)&lt;&gt;"",OFFSET(S8,1,0,1,1)=""),F8+H8-J8-O8=L8-Q8),AND(B8&lt;&gt;"",D8="",ABS(F8)+ABS(H8)-O8-ABS(J8)=ABS(L8),OR(F8&lt;0,H8&lt;0,J8&lt;0,L8&lt;0)),),"○",IF(AND(B8="",OR(F8&lt;&gt;"",H8&lt;&gt;"",J8&lt;&gt;"",L8&lt;&gt;""),R8&lt;&gt;""),"-","×"))))</f>
        <v>-</v>
      </c>
      <c r="V8" s="16">
        <f t="shared" si="4"/>
        <v>1</v>
      </c>
    </row>
    <row r="9" spans="1:22" ht="40" customHeight="1">
      <c r="A9" s="16">
        <f t="shared" ca="1" si="5"/>
        <v>3</v>
      </c>
      <c r="B9" s="64" t="s">
        <v>78</v>
      </c>
      <c r="C9" s="58" t="str">
        <f ca="1">IF(AND(B9="",OFFSET(B9,-1,0,1,1)&lt;&gt;""),OFFSET(C9,-1,0,1,1),IF(AND(B9="",OFFSET(B9,-1,0,1,1)="",OR(OFFSET(N9,-1,0,1)&lt;&gt;"",OFFSET(P9,-1,0,1,1)&lt;&gt;"")),OFFSET(C9,-2,0,1,1),IFERROR(VLOOKUP(【動】入力シート➁!B9,テーブル1[[#All],[医薬品名]:[単位2]],COLUMN(【動】入力シート➁!P5)-3,0),"")))</f>
        <v>20mL×</v>
      </c>
      <c r="D9" s="65">
        <v>1</v>
      </c>
      <c r="E9" s="60" t="str">
        <f ca="1">IF(AND(B9="",OFFSET(B9,-1,0,1,1)&lt;&gt;""),OFFSET(E9,-1,0,1,1),IF(AND(B9="",OFFSET(B9,-1,0,1,1)="",OR(OR(OFFSET(F9,-1,0,1)&lt;0,OFFSET(H9,-1,0,1)&lt;0),OFFSET(P9,-1,0,1,1)&lt;&gt;"")),OFFSET(E9,-2,0,1,1),IFERROR(VLOOKUP(【動】入力シート➁!B9,テーブル1[[#All],[医薬品名]:[単位2]],COLUMN(テーブル1[[#Headers],[単位2]])-3,0),"")))</f>
        <v>V</v>
      </c>
      <c r="F9" s="66">
        <v>15</v>
      </c>
      <c r="G9" s="62" t="str">
        <f t="shared" ca="1" si="0"/>
        <v>mL</v>
      </c>
      <c r="H9" s="69">
        <v>60</v>
      </c>
      <c r="I9" s="62" t="str">
        <f t="shared" ca="1" si="1"/>
        <v>mL</v>
      </c>
      <c r="J9" s="77">
        <v>55</v>
      </c>
      <c r="K9" s="62" t="str">
        <f t="shared" ca="1" si="2"/>
        <v>mL</v>
      </c>
      <c r="L9" s="78">
        <v>16</v>
      </c>
      <c r="M9" s="62" t="str">
        <f t="shared" ca="1" si="3"/>
        <v>mL</v>
      </c>
      <c r="N9" s="79"/>
      <c r="O9" s="80">
        <v>5</v>
      </c>
      <c r="P9" s="81"/>
      <c r="Q9" s="125">
        <v>1</v>
      </c>
      <c r="R9" s="90" t="s">
        <v>79</v>
      </c>
      <c r="S9" s="88" t="str">
        <f t="shared" ca="1" si="6"/>
        <v>○</v>
      </c>
      <c r="V9" s="16">
        <f t="shared" si="4"/>
        <v>1</v>
      </c>
    </row>
    <row r="10" spans="1:22" ht="40" customHeight="1">
      <c r="A10" s="16">
        <f t="shared" ca="1" si="5"/>
        <v>4</v>
      </c>
      <c r="B10" s="64"/>
      <c r="C10" s="58" t="str">
        <f ca="1">IF(AND(B10="",OFFSET(B10,-1,0,1,1)&lt;&gt;""),OFFSET(C10,-1,0,1,1),IF(AND(B10="",OFFSET(B10,-1,0,1,1)="",OR(OFFSET(N10,-1,0,1)&lt;&gt;"",OFFSET(P10,-1,0,1,1)&lt;&gt;"")),OFFSET(C10,-2,0,1,1),IFERROR(VLOOKUP(【動】入力シート➁!B10,テーブル1[[#All],[医薬品名]:[単位2]],COLUMN(【動】入力シート➁!P6)-3,0),"")))</f>
        <v>20mL×</v>
      </c>
      <c r="D10" s="65"/>
      <c r="E10" s="60" t="str">
        <f ca="1">IF(AND(B10="",OFFSET(B10,-1,0,1,1)&lt;&gt;""),OFFSET(E10,-1,0,1,1),IF(AND(B10="",OFFSET(B10,-1,0,1,1)="",OR(OR(OFFSET(F10,-1,0,1)&lt;0,OFFSET(H10,-1,0,1)&lt;0),OFFSET(P10,-1,0,1,1)&lt;&gt;"")),OFFSET(E10,-2,0,1,1),IFERROR(VLOOKUP(【動】入力シート➁!B10,テーブル1[[#All],[医薬品名]:[単位2]],COLUMN(テーブル1[[#Headers],[単位2]])-3,0),"")))</f>
        <v>V</v>
      </c>
      <c r="F10" s="66"/>
      <c r="G10" s="62" t="str">
        <f t="shared" ca="1" si="0"/>
        <v>mL</v>
      </c>
      <c r="H10" s="69"/>
      <c r="I10" s="62" t="str">
        <f t="shared" ca="1" si="1"/>
        <v>mL</v>
      </c>
      <c r="J10" s="77"/>
      <c r="K10" s="62" t="str">
        <f t="shared" ca="1" si="2"/>
        <v>mL</v>
      </c>
      <c r="L10" s="78"/>
      <c r="M10" s="62" t="str">
        <f t="shared" ca="1" si="3"/>
        <v>mL</v>
      </c>
      <c r="N10" s="79"/>
      <c r="O10" s="81"/>
      <c r="P10" s="81"/>
      <c r="Q10" s="89"/>
      <c r="R10" s="91"/>
      <c r="S10" s="88" t="str">
        <f t="shared" ca="1" si="6"/>
        <v/>
      </c>
      <c r="V10" s="16">
        <f t="shared" si="4"/>
        <v>1</v>
      </c>
    </row>
    <row r="11" spans="1:22" ht="40" customHeight="1">
      <c r="A11" s="16">
        <f t="shared" ca="1" si="5"/>
        <v>5</v>
      </c>
      <c r="B11" s="64"/>
      <c r="C11" s="58" t="str">
        <f ca="1">IF(AND(B11="",OFFSET(B11,-1,0,1,1)&lt;&gt;""),OFFSET(C11,-1,0,1,1),IF(AND(B11="",OFFSET(B11,-1,0,1,1)="",OR(OFFSET(N11,-1,0,1)&lt;&gt;"",OFFSET(P11,-1,0,1,1)&lt;&gt;"")),OFFSET(C11,-2,0,1,1),IFERROR(VLOOKUP(【動】入力シート➁!B11,テーブル1[[#All],[医薬品名]:[単位2]],COLUMN(【動】入力シート➁!P7)-3,0),"")))</f>
        <v/>
      </c>
      <c r="D11" s="65"/>
      <c r="E11" s="60" t="str">
        <f ca="1">IF(AND(B11="",OFFSET(B11,-1,0,1,1)&lt;&gt;""),OFFSET(E11,-1,0,1,1),IF(AND(B11="",OFFSET(B11,-1,0,1,1)="",OR(OR(OFFSET(F11,-1,0,1)&lt;0,OFFSET(H11,-1,0,1)&lt;0),OFFSET(P11,-1,0,1,1)&lt;&gt;"")),OFFSET(E11,-2,0,1,1),IFERROR(VLOOKUP(【動】入力シート➁!B11,テーブル1[[#All],[医薬品名]:[単位2]],COLUMN(テーブル1[[#Headers],[単位2]])-3,0),"")))</f>
        <v/>
      </c>
      <c r="F11" s="66"/>
      <c r="G11" s="62" t="str">
        <f t="shared" ca="1" si="0"/>
        <v/>
      </c>
      <c r="H11" s="69"/>
      <c r="I11" s="62" t="str">
        <f t="shared" ca="1" si="1"/>
        <v/>
      </c>
      <c r="J11" s="77"/>
      <c r="K11" s="62" t="str">
        <f t="shared" ca="1" si="2"/>
        <v/>
      </c>
      <c r="L11" s="78"/>
      <c r="M11" s="62" t="str">
        <f t="shared" ca="1" si="3"/>
        <v/>
      </c>
      <c r="N11" s="79"/>
      <c r="O11" s="81"/>
      <c r="P11" s="81"/>
      <c r="Q11" s="89"/>
      <c r="R11" s="91"/>
      <c r="S11" s="88" t="str">
        <f t="shared" ca="1" si="6"/>
        <v/>
      </c>
      <c r="V11" s="16">
        <f t="shared" si="4"/>
        <v>1</v>
      </c>
    </row>
    <row r="12" spans="1:22" ht="40" customHeight="1">
      <c r="A12" s="16">
        <f t="shared" ca="1" si="5"/>
        <v>6</v>
      </c>
      <c r="B12" s="64"/>
      <c r="C12" s="58" t="str">
        <f ca="1">IF(AND(B12="",OFFSET(B12,-1,0,1,1)&lt;&gt;""),OFFSET(C12,-1,0,1,1),IF(AND(B12="",OFFSET(B12,-1,0,1,1)="",OR(OFFSET(N12,-1,0,1)&lt;&gt;"",OFFSET(P12,-1,0,1,1)&lt;&gt;"")),OFFSET(C12,-2,0,1,1),IFERROR(VLOOKUP(【動】入力シート➁!B12,テーブル1[[#All],[医薬品名]:[単位2]],COLUMN(【動】入力シート➁!P8)-3,0),"")))</f>
        <v/>
      </c>
      <c r="D12" s="65"/>
      <c r="E12" s="60" t="str">
        <f ca="1">IF(AND(B12="",OFFSET(B12,-1,0,1,1)&lt;&gt;""),OFFSET(E12,-1,0,1,1),IF(AND(B12="",OFFSET(B12,-1,0,1,1)="",OR(OR(OFFSET(F12,-1,0,1)&lt;0,OFFSET(H12,-1,0,1)&lt;0),OFFSET(P12,-1,0,1,1)&lt;&gt;"")),OFFSET(E12,-2,0,1,1),IFERROR(VLOOKUP(【動】入力シート➁!B12,テーブル1[[#All],[医薬品名]:[単位2]],COLUMN(テーブル1[[#Headers],[単位2]])-3,0),"")))</f>
        <v/>
      </c>
      <c r="F12" s="66"/>
      <c r="G12" s="62" t="str">
        <f t="shared" ca="1" si="0"/>
        <v/>
      </c>
      <c r="H12" s="69"/>
      <c r="I12" s="62" t="str">
        <f t="shared" ca="1" si="1"/>
        <v/>
      </c>
      <c r="J12" s="77"/>
      <c r="K12" s="62" t="str">
        <f t="shared" ca="1" si="2"/>
        <v/>
      </c>
      <c r="L12" s="78"/>
      <c r="M12" s="62" t="str">
        <f t="shared" ca="1" si="3"/>
        <v/>
      </c>
      <c r="N12" s="82"/>
      <c r="O12" s="81"/>
      <c r="P12" s="81"/>
      <c r="Q12" s="89"/>
      <c r="R12" s="92"/>
      <c r="S12" s="88" t="str">
        <f t="shared" ca="1" si="6"/>
        <v/>
      </c>
      <c r="V12" s="16">
        <f t="shared" si="4"/>
        <v>1</v>
      </c>
    </row>
    <row r="13" spans="1:22" ht="40" customHeight="1">
      <c r="A13" s="16">
        <f t="shared" ca="1" si="5"/>
        <v>7</v>
      </c>
      <c r="B13" s="64"/>
      <c r="C13" s="58" t="str">
        <f ca="1">IF(AND(B13="",OFFSET(B13,-1,0,1,1)&lt;&gt;""),OFFSET(C13,-1,0,1,1),IF(AND(B13="",OFFSET(B13,-1,0,1,1)="",OR(OFFSET(N13,-1,0,1)&lt;&gt;"",OFFSET(P13,-1,0,1,1)&lt;&gt;"")),OFFSET(C13,-2,0,1,1),IFERROR(VLOOKUP(【動】入力シート➁!B13,テーブル1[[#All],[医薬品名]:[単位2]],COLUMN(【動】入力シート➁!P9)-3,0),"")))</f>
        <v/>
      </c>
      <c r="D13" s="65"/>
      <c r="E13" s="60" t="str">
        <f ca="1">IF(AND(B13="",OFFSET(B13,-1,0,1,1)&lt;&gt;""),OFFSET(E13,-1,0,1,1),IF(AND(B13="",OFFSET(B13,-1,0,1,1)="",OR(OR(OFFSET(F13,-1,0,1)&lt;0,OFFSET(H13,-1,0,1)&lt;0),OFFSET(P13,-1,0,1,1)&lt;&gt;"")),OFFSET(E13,-2,0,1,1),IFERROR(VLOOKUP(【動】入力シート➁!B13,テーブル1[[#All],[医薬品名]:[単位2]],COLUMN(テーブル1[[#Headers],[単位2]])-3,0),"")))</f>
        <v/>
      </c>
      <c r="F13" s="66"/>
      <c r="G13" s="62" t="str">
        <f t="shared" ca="1" si="0"/>
        <v/>
      </c>
      <c r="H13" s="69"/>
      <c r="I13" s="62" t="str">
        <f t="shared" ca="1" si="1"/>
        <v/>
      </c>
      <c r="J13" s="77"/>
      <c r="K13" s="62" t="str">
        <f t="shared" ca="1" si="2"/>
        <v/>
      </c>
      <c r="L13" s="78"/>
      <c r="M13" s="62" t="str">
        <f t="shared" ca="1" si="3"/>
        <v/>
      </c>
      <c r="N13" s="79"/>
      <c r="O13" s="81"/>
      <c r="P13" s="81"/>
      <c r="Q13" s="89"/>
      <c r="R13" s="90"/>
      <c r="S13" s="88" t="str">
        <f t="shared" ca="1" si="6"/>
        <v/>
      </c>
      <c r="V13" s="16">
        <f t="shared" si="4"/>
        <v>1</v>
      </c>
    </row>
    <row r="14" spans="1:22" ht="40" customHeight="1">
      <c r="A14" s="16">
        <f t="shared" ca="1" si="5"/>
        <v>8</v>
      </c>
      <c r="B14" s="64"/>
      <c r="C14" s="58" t="str">
        <f ca="1">IF(AND(B14="",OFFSET(B14,-1,0,1,1)&lt;&gt;""),OFFSET(C14,-1,0,1,1),IF(AND(B14="",OFFSET(B14,-1,0,1,1)="",OR(OFFSET(N14,-1,0,1)&lt;&gt;"",OFFSET(P14,-1,0,1,1)&lt;&gt;"")),OFFSET(C14,-2,0,1,1),IFERROR(VLOOKUP(【動】入力シート➁!B14,テーブル1[[#All],[医薬品名]:[単位2]],COLUMN(【動】入力シート➁!P10)-3,0),"")))</f>
        <v/>
      </c>
      <c r="D14" s="65"/>
      <c r="E14" s="60" t="str">
        <f ca="1">IF(AND(B14="",OFFSET(B14,-1,0,1,1)&lt;&gt;""),OFFSET(E14,-1,0,1,1),IF(AND(B14="",OFFSET(B14,-1,0,1,1)="",OR(OR(OFFSET(F14,-1,0,1)&lt;0,OFFSET(H14,-1,0,1)&lt;0),OFFSET(P14,-1,0,1,1)&lt;&gt;"")),OFFSET(E14,-2,0,1,1),IFERROR(VLOOKUP(【動】入力シート➁!B14,テーブル1[[#All],[医薬品名]:[単位2]],COLUMN(テーブル1[[#Headers],[単位2]])-3,0),"")))</f>
        <v/>
      </c>
      <c r="F14" s="66"/>
      <c r="G14" s="62" t="str">
        <f t="shared" ca="1" si="0"/>
        <v/>
      </c>
      <c r="H14" s="69"/>
      <c r="I14" s="62" t="str">
        <f t="shared" ca="1" si="1"/>
        <v/>
      </c>
      <c r="J14" s="77"/>
      <c r="K14" s="62" t="str">
        <f t="shared" ca="1" si="2"/>
        <v/>
      </c>
      <c r="L14" s="78"/>
      <c r="M14" s="62" t="str">
        <f t="shared" ca="1" si="3"/>
        <v/>
      </c>
      <c r="N14" s="79"/>
      <c r="O14" s="81"/>
      <c r="P14" s="81"/>
      <c r="Q14" s="89"/>
      <c r="R14" s="90"/>
      <c r="S14" s="88" t="str">
        <f t="shared" ca="1" si="6"/>
        <v/>
      </c>
      <c r="V14" s="16">
        <f t="shared" si="4"/>
        <v>1</v>
      </c>
    </row>
    <row r="15" spans="1:22" ht="40" customHeight="1">
      <c r="A15" s="16">
        <f t="shared" ca="1" si="5"/>
        <v>9</v>
      </c>
      <c r="B15" s="64"/>
      <c r="C15" s="58" t="str">
        <f ca="1">IF(AND(B15="",OFFSET(B15,-1,0,1,1)&lt;&gt;""),OFFSET(C15,-1,0,1,1),IF(AND(B15="",OFFSET(B15,-1,0,1,1)="",OR(OFFSET(N15,-1,0,1)&lt;&gt;"",OFFSET(P15,-1,0,1,1)&lt;&gt;"")),OFFSET(C15,-2,0,1,1),IFERROR(VLOOKUP(【動】入力シート➁!B15,テーブル1[[#All],[医薬品名]:[単位2]],COLUMN(【動】入力シート➁!P11)-3,0),"")))</f>
        <v/>
      </c>
      <c r="D15" s="65"/>
      <c r="E15" s="60" t="str">
        <f ca="1">IF(AND(B15="",OFFSET(B15,-1,0,1,1)&lt;&gt;""),OFFSET(E15,-1,0,1,1),IF(AND(B15="",OFFSET(B15,-1,0,1,1)="",OR(OR(OFFSET(F15,-1,0,1)&lt;0,OFFSET(H15,-1,0,1)&lt;0),OFFSET(P15,-1,0,1,1)&lt;&gt;"")),OFFSET(E15,-2,0,1,1),IFERROR(VLOOKUP(【動】入力シート➁!B15,テーブル1[[#All],[医薬品名]:[単位2]],COLUMN(テーブル1[[#Headers],[単位2]])-3,0),"")))</f>
        <v/>
      </c>
      <c r="F15" s="66"/>
      <c r="G15" s="62" t="str">
        <f t="shared" ca="1" si="0"/>
        <v/>
      </c>
      <c r="H15" s="69"/>
      <c r="I15" s="62" t="str">
        <f t="shared" ca="1" si="1"/>
        <v/>
      </c>
      <c r="J15" s="77"/>
      <c r="K15" s="62" t="str">
        <f t="shared" ca="1" si="2"/>
        <v/>
      </c>
      <c r="L15" s="78"/>
      <c r="M15" s="62" t="str">
        <f t="shared" ca="1" si="3"/>
        <v/>
      </c>
      <c r="N15" s="79"/>
      <c r="O15" s="81"/>
      <c r="P15" s="81"/>
      <c r="Q15" s="89"/>
      <c r="R15" s="90"/>
      <c r="S15" s="88" t="str">
        <f t="shared" ca="1" si="6"/>
        <v/>
      </c>
      <c r="V15" s="16">
        <f t="shared" si="4"/>
        <v>1</v>
      </c>
    </row>
    <row r="16" spans="1:22" ht="40" customHeight="1">
      <c r="A16" s="16">
        <f t="shared" ca="1" si="5"/>
        <v>10</v>
      </c>
      <c r="B16" s="64"/>
      <c r="C16" s="58" t="str">
        <f ca="1">IF(AND(B16="",OFFSET(B16,-1,0,1,1)&lt;&gt;""),OFFSET(C16,-1,0,1,1),IF(AND(B16="",OFFSET(B16,-1,0,1,1)="",OR(OFFSET(N16,-1,0,1)&lt;&gt;"",OFFSET(P16,-1,0,1,1)&lt;&gt;"")),OFFSET(C16,-2,0,1,1),IFERROR(VLOOKUP(【動】入力シート➁!B16,テーブル1[[#All],[医薬品名]:[単位2]],COLUMN(【動】入力シート➁!P12)-3,0),"")))</f>
        <v/>
      </c>
      <c r="D16" s="65"/>
      <c r="E16" s="60" t="str">
        <f ca="1">IF(AND(B16="",OFFSET(B16,-1,0,1,1)&lt;&gt;""),OFFSET(E16,-1,0,1,1),IF(AND(B16="",OFFSET(B16,-1,0,1,1)="",OR(OR(OFFSET(F16,-1,0,1)&lt;0,OFFSET(H16,-1,0,1)&lt;0),OFFSET(P16,-1,0,1,1)&lt;&gt;"")),OFFSET(E16,-2,0,1,1),IFERROR(VLOOKUP(【動】入力シート➁!B16,テーブル1[[#All],[医薬品名]:[単位2]],COLUMN(テーブル1[[#Headers],[単位2]])-3,0),"")))</f>
        <v/>
      </c>
      <c r="F16" s="66"/>
      <c r="G16" s="62" t="str">
        <f t="shared" ca="1" si="0"/>
        <v/>
      </c>
      <c r="H16" s="69"/>
      <c r="I16" s="62" t="str">
        <f t="shared" ca="1" si="1"/>
        <v/>
      </c>
      <c r="J16" s="77"/>
      <c r="K16" s="62" t="str">
        <f t="shared" ca="1" si="2"/>
        <v/>
      </c>
      <c r="L16" s="78"/>
      <c r="M16" s="62" t="str">
        <f t="shared" ca="1" si="3"/>
        <v/>
      </c>
      <c r="N16" s="79"/>
      <c r="O16" s="81"/>
      <c r="P16" s="81"/>
      <c r="Q16" s="89"/>
      <c r="R16" s="90"/>
      <c r="S16" s="88" t="str">
        <f t="shared" ca="1" si="6"/>
        <v/>
      </c>
      <c r="V16" s="16">
        <f t="shared" si="4"/>
        <v>1</v>
      </c>
    </row>
    <row r="17" spans="1:22" ht="40" customHeight="1">
      <c r="A17" s="16">
        <f t="shared" ca="1" si="5"/>
        <v>11</v>
      </c>
      <c r="B17" s="64"/>
      <c r="C17" s="58" t="str">
        <f ca="1">IF(AND(B17="",OFFSET(B17,-1,0,1,1)&lt;&gt;""),OFFSET(C17,-1,0,1,1),IF(AND(B17="",OFFSET(B17,-1,0,1,1)="",OR(OFFSET(N17,-1,0,1)&lt;&gt;"",OFFSET(P17,-1,0,1,1)&lt;&gt;"")),OFFSET(C17,-2,0,1,1),IFERROR(VLOOKUP(【動】入力シート➁!B17,テーブル1[[#All],[医薬品名]:[単位2]],COLUMN(【動】入力シート➁!P13)-3,0),"")))</f>
        <v/>
      </c>
      <c r="D17" s="65"/>
      <c r="E17" s="60" t="str">
        <f ca="1">IF(AND(B17="",OFFSET(B17,-1,0,1,1)&lt;&gt;""),OFFSET(E17,-1,0,1,1),IF(AND(B17="",OFFSET(B17,-1,0,1,1)="",OR(OR(OFFSET(F17,-1,0,1)&lt;0,OFFSET(H17,-1,0,1)&lt;0),OFFSET(P17,-1,0,1,1)&lt;&gt;"")),OFFSET(E17,-2,0,1,1),IFERROR(VLOOKUP(【動】入力シート➁!B17,テーブル1[[#All],[医薬品名]:[単位2]],COLUMN(テーブル1[[#Headers],[単位2]])-3,0),"")))</f>
        <v/>
      </c>
      <c r="F17" s="66"/>
      <c r="G17" s="62" t="str">
        <f t="shared" ca="1" si="0"/>
        <v/>
      </c>
      <c r="H17" s="69"/>
      <c r="I17" s="62" t="str">
        <f t="shared" ca="1" si="1"/>
        <v/>
      </c>
      <c r="J17" s="77"/>
      <c r="K17" s="62" t="str">
        <f t="shared" ca="1" si="2"/>
        <v/>
      </c>
      <c r="L17" s="78"/>
      <c r="M17" s="62" t="str">
        <f t="shared" ca="1" si="3"/>
        <v/>
      </c>
      <c r="N17" s="79"/>
      <c r="O17" s="81"/>
      <c r="P17" s="81"/>
      <c r="Q17" s="89"/>
      <c r="R17" s="90"/>
      <c r="S17" s="88" t="str">
        <f t="shared" ca="1" si="6"/>
        <v/>
      </c>
      <c r="V17" s="16">
        <f t="shared" si="4"/>
        <v>1</v>
      </c>
    </row>
    <row r="18" spans="1:22" ht="40" customHeight="1">
      <c r="A18" s="16">
        <f t="shared" ca="1" si="5"/>
        <v>12</v>
      </c>
      <c r="B18" s="64"/>
      <c r="C18" s="58" t="str">
        <f ca="1">IF(AND(B18="",OFFSET(B18,-1,0,1,1)&lt;&gt;""),OFFSET(C18,-1,0,1,1),IF(AND(B18="",OFFSET(B18,-1,0,1,1)="",OR(OFFSET(N18,-1,0,1)&lt;&gt;"",OFFSET(P18,-1,0,1,1)&lt;&gt;"")),OFFSET(C18,-2,0,1,1),IFERROR(VLOOKUP(【動】入力シート➁!B18,テーブル1[[#All],[医薬品名]:[単位2]],COLUMN(【動】入力シート➁!P14)-3,0),"")))</f>
        <v/>
      </c>
      <c r="D18" s="65"/>
      <c r="E18" s="60" t="str">
        <f ca="1">IF(AND(B18="",OFFSET(B18,-1,0,1,1)&lt;&gt;""),OFFSET(E18,-1,0,1,1),IF(AND(B18="",OFFSET(B18,-1,0,1,1)="",OR(OR(OFFSET(F18,-1,0,1)&lt;0,OFFSET(H18,-1,0,1)&lt;0),OFFSET(P18,-1,0,1,1)&lt;&gt;"")),OFFSET(E18,-2,0,1,1),IFERROR(VLOOKUP(【動】入力シート➁!B18,テーブル1[[#All],[医薬品名]:[単位2]],COLUMN(テーブル1[[#Headers],[単位2]])-3,0),"")))</f>
        <v/>
      </c>
      <c r="F18" s="66"/>
      <c r="G18" s="62" t="str">
        <f t="shared" ca="1" si="0"/>
        <v/>
      </c>
      <c r="H18" s="69"/>
      <c r="I18" s="62" t="str">
        <f t="shared" ca="1" si="1"/>
        <v/>
      </c>
      <c r="J18" s="77"/>
      <c r="K18" s="62" t="str">
        <f t="shared" ca="1" si="2"/>
        <v/>
      </c>
      <c r="L18" s="78"/>
      <c r="M18" s="62" t="str">
        <f t="shared" ca="1" si="3"/>
        <v/>
      </c>
      <c r="N18" s="79"/>
      <c r="O18" s="81"/>
      <c r="P18" s="81"/>
      <c r="Q18" s="89"/>
      <c r="R18" s="90"/>
      <c r="S18" s="88" t="str">
        <f t="shared" ca="1" si="6"/>
        <v/>
      </c>
      <c r="V18" s="16">
        <f t="shared" si="4"/>
        <v>1</v>
      </c>
    </row>
    <row r="19" spans="1:22" ht="40" customHeight="1">
      <c r="A19" s="16">
        <f t="shared" ca="1" si="5"/>
        <v>13</v>
      </c>
      <c r="B19" s="64"/>
      <c r="C19" s="58" t="str">
        <f ca="1">IF(AND(B19="",OFFSET(B19,-1,0,1,1)&lt;&gt;""),OFFSET(C19,-1,0,1,1),IF(AND(B19="",OFFSET(B19,-1,0,1,1)="",OR(OFFSET(N19,-1,0,1)&lt;&gt;"",OFFSET(P19,-1,0,1,1)&lt;&gt;"")),OFFSET(C19,-2,0,1,1),IFERROR(VLOOKUP(【動】入力シート➁!B19,テーブル1[[#All],[医薬品名]:[単位2]],COLUMN(【動】入力シート➁!P15)-3,0),"")))</f>
        <v/>
      </c>
      <c r="D19" s="65"/>
      <c r="E19" s="60" t="str">
        <f ca="1">IF(AND(B19="",OFFSET(B19,-1,0,1,1)&lt;&gt;""),OFFSET(E19,-1,0,1,1),IF(AND(B19="",OFFSET(B19,-1,0,1,1)="",OR(OR(OFFSET(F19,-1,0,1)&lt;0,OFFSET(H19,-1,0,1)&lt;0),OFFSET(P19,-1,0,1,1)&lt;&gt;"")),OFFSET(E19,-2,0,1,1),IFERROR(VLOOKUP(【動】入力シート➁!B19,テーブル1[[#All],[医薬品名]:[単位2]],COLUMN(テーブル1[[#Headers],[単位2]])-3,0),"")))</f>
        <v/>
      </c>
      <c r="F19" s="66"/>
      <c r="G19" s="62" t="str">
        <f t="shared" ca="1" si="0"/>
        <v/>
      </c>
      <c r="H19" s="69"/>
      <c r="I19" s="62" t="str">
        <f t="shared" ca="1" si="1"/>
        <v/>
      </c>
      <c r="J19" s="77"/>
      <c r="K19" s="62" t="str">
        <f t="shared" ca="1" si="2"/>
        <v/>
      </c>
      <c r="L19" s="78"/>
      <c r="M19" s="62" t="str">
        <f t="shared" ca="1" si="3"/>
        <v/>
      </c>
      <c r="N19" s="79"/>
      <c r="O19" s="81"/>
      <c r="P19" s="81"/>
      <c r="Q19" s="89"/>
      <c r="R19" s="90"/>
      <c r="S19" s="88" t="str">
        <f t="shared" ca="1" si="6"/>
        <v/>
      </c>
      <c r="V19" s="16">
        <f t="shared" si="4"/>
        <v>1</v>
      </c>
    </row>
    <row r="20" spans="1:22" ht="40" customHeight="1">
      <c r="A20" s="16">
        <f t="shared" ca="1" si="5"/>
        <v>14</v>
      </c>
      <c r="B20" s="64"/>
      <c r="C20" s="58" t="str">
        <f ca="1">IF(AND(B20="",OFFSET(B20,-1,0,1,1)&lt;&gt;""),OFFSET(C20,-1,0,1,1),IF(AND(B20="",OFFSET(B20,-1,0,1,1)="",OR(OFFSET(N20,-1,0,1)&lt;&gt;"",OFFSET(P20,-1,0,1,1)&lt;&gt;"")),OFFSET(C20,-2,0,1,1),IFERROR(VLOOKUP(【動】入力シート➁!B20,テーブル1[[#All],[医薬品名]:[単位2]],COLUMN(【動】入力シート➁!P16)-3,0),"")))</f>
        <v/>
      </c>
      <c r="D20" s="65"/>
      <c r="E20" s="60" t="str">
        <f ca="1">IF(AND(B20="",OFFSET(B20,-1,0,1,1)&lt;&gt;""),OFFSET(E20,-1,0,1,1),IF(AND(B20="",OFFSET(B20,-1,0,1,1)="",OR(OR(OFFSET(F20,-1,0,1)&lt;0,OFFSET(H20,-1,0,1)&lt;0),OFFSET(P20,-1,0,1,1)&lt;&gt;"")),OFFSET(E20,-2,0,1,1),IFERROR(VLOOKUP(【動】入力シート➁!B20,テーブル1[[#All],[医薬品名]:[単位2]],COLUMN(テーブル1[[#Headers],[単位2]])-3,0),"")))</f>
        <v/>
      </c>
      <c r="F20" s="66"/>
      <c r="G20" s="62" t="str">
        <f t="shared" ca="1" si="0"/>
        <v/>
      </c>
      <c r="H20" s="69"/>
      <c r="I20" s="62" t="str">
        <f t="shared" ca="1" si="1"/>
        <v/>
      </c>
      <c r="J20" s="77"/>
      <c r="K20" s="62" t="str">
        <f t="shared" ca="1" si="2"/>
        <v/>
      </c>
      <c r="L20" s="78"/>
      <c r="M20" s="62" t="str">
        <f t="shared" ca="1" si="3"/>
        <v/>
      </c>
      <c r="N20" s="79"/>
      <c r="O20" s="81"/>
      <c r="P20" s="81"/>
      <c r="Q20" s="89"/>
      <c r="R20" s="90"/>
      <c r="S20" s="88" t="str">
        <f t="shared" ca="1" si="6"/>
        <v/>
      </c>
      <c r="V20" s="16">
        <f t="shared" si="4"/>
        <v>1</v>
      </c>
    </row>
    <row r="21" spans="1:22" ht="40" customHeight="1">
      <c r="A21" s="16">
        <f t="shared" ca="1" si="5"/>
        <v>15</v>
      </c>
      <c r="B21" s="64"/>
      <c r="C21" s="58" t="str">
        <f ca="1">IF(AND(B21="",OFFSET(B21,-1,0,1,1)&lt;&gt;""),OFFSET(C21,-1,0,1,1),IF(AND(B21="",OFFSET(B21,-1,0,1,1)="",OR(OFFSET(N21,-1,0,1)&lt;&gt;"",OFFSET(P21,-1,0,1,1)&lt;&gt;"")),OFFSET(C21,-2,0,1,1),IFERROR(VLOOKUP(【動】入力シート➁!B21,テーブル1[[#All],[医薬品名]:[単位2]],COLUMN(【動】入力シート➁!P17)-3,0),"")))</f>
        <v/>
      </c>
      <c r="D21" s="65"/>
      <c r="E21" s="60" t="str">
        <f ca="1">IF(AND(B21="",OFFSET(B21,-1,0,1,1)&lt;&gt;""),OFFSET(E21,-1,0,1,1),IF(AND(B21="",OFFSET(B21,-1,0,1,1)="",OR(OR(OFFSET(F21,-1,0,1)&lt;0,OFFSET(H21,-1,0,1)&lt;0),OFFSET(P21,-1,0,1,1)&lt;&gt;"")),OFFSET(E21,-2,0,1,1),IFERROR(VLOOKUP(【動】入力シート➁!B21,テーブル1[[#All],[医薬品名]:[単位2]],COLUMN(テーブル1[[#Headers],[単位2]])-3,0),"")))</f>
        <v/>
      </c>
      <c r="F21" s="66"/>
      <c r="G21" s="62" t="str">
        <f t="shared" ca="1" si="0"/>
        <v/>
      </c>
      <c r="H21" s="69"/>
      <c r="I21" s="62" t="str">
        <f t="shared" ca="1" si="1"/>
        <v/>
      </c>
      <c r="J21" s="77"/>
      <c r="K21" s="62" t="str">
        <f t="shared" ca="1" si="2"/>
        <v/>
      </c>
      <c r="L21" s="78"/>
      <c r="M21" s="62" t="str">
        <f t="shared" ca="1" si="3"/>
        <v/>
      </c>
      <c r="N21" s="79"/>
      <c r="O21" s="81"/>
      <c r="P21" s="81"/>
      <c r="Q21" s="89"/>
      <c r="R21" s="90"/>
      <c r="S21" s="88" t="str">
        <f t="shared" ca="1" si="6"/>
        <v/>
      </c>
      <c r="V21" s="16">
        <f t="shared" si="4"/>
        <v>1</v>
      </c>
    </row>
    <row r="22" spans="1:22" ht="40" customHeight="1">
      <c r="A22" s="16">
        <f t="shared" ca="1" si="5"/>
        <v>16</v>
      </c>
      <c r="B22" s="64"/>
      <c r="C22" s="58" t="str">
        <f ca="1">IF(AND(B22="",OFFSET(B22,-1,0,1,1)&lt;&gt;""),OFFSET(C22,-1,0,1,1),IF(AND(B22="",OFFSET(B22,-1,0,1,1)="",OR(OFFSET(N22,-1,0,1)&lt;&gt;"",OFFSET(P22,-1,0,1,1)&lt;&gt;"")),OFFSET(C22,-2,0,1,1),IFERROR(VLOOKUP(【動】入力シート➁!B22,テーブル1[[#All],[医薬品名]:[単位2]],COLUMN(【動】入力シート➁!P18)-3,0),"")))</f>
        <v/>
      </c>
      <c r="D22" s="65"/>
      <c r="E22" s="60" t="str">
        <f ca="1">IF(AND(B22="",OFFSET(B22,-1,0,1,1)&lt;&gt;""),OFFSET(E22,-1,0,1,1),IF(AND(B22="",OFFSET(B22,-1,0,1,1)="",OR(OR(OFFSET(F22,-1,0,1)&lt;0,OFFSET(H22,-1,0,1)&lt;0),OFFSET(P22,-1,0,1,1)&lt;&gt;"")),OFFSET(E22,-2,0,1,1),IFERROR(VLOOKUP(【動】入力シート➁!B22,テーブル1[[#All],[医薬品名]:[単位2]],COLUMN(テーブル1[[#Headers],[単位2]])-3,0),"")))</f>
        <v/>
      </c>
      <c r="F22" s="66"/>
      <c r="G22" s="62" t="str">
        <f t="shared" ca="1" si="0"/>
        <v/>
      </c>
      <c r="H22" s="69"/>
      <c r="I22" s="62" t="str">
        <f t="shared" ca="1" si="1"/>
        <v/>
      </c>
      <c r="J22" s="77"/>
      <c r="K22" s="62" t="str">
        <f t="shared" ca="1" si="2"/>
        <v/>
      </c>
      <c r="L22" s="78"/>
      <c r="M22" s="62" t="str">
        <f t="shared" ca="1" si="3"/>
        <v/>
      </c>
      <c r="N22" s="79"/>
      <c r="O22" s="81"/>
      <c r="P22" s="81"/>
      <c r="Q22" s="89"/>
      <c r="R22" s="90"/>
      <c r="S22" s="88" t="str">
        <f t="shared" ca="1" si="6"/>
        <v/>
      </c>
      <c r="V22" s="16">
        <f t="shared" si="4"/>
        <v>1</v>
      </c>
    </row>
    <row r="23" spans="1:22" ht="40" customHeight="1">
      <c r="A23" s="16">
        <f t="shared" ca="1" si="5"/>
        <v>17</v>
      </c>
      <c r="B23" s="64"/>
      <c r="C23" s="58" t="str">
        <f ca="1">IF(AND(B23="",OFFSET(B23,-1,0,1,1)&lt;&gt;""),OFFSET(C23,-1,0,1,1),IF(AND(B23="",OFFSET(B23,-1,0,1,1)="",OR(OFFSET(N23,-1,0,1)&lt;&gt;"",OFFSET(P23,-1,0,1,1)&lt;&gt;"")),OFFSET(C23,-2,0,1,1),IFERROR(VLOOKUP(【動】入力シート➁!B23,テーブル1[[#All],[医薬品名]:[単位2]],COLUMN(【動】入力シート➁!P19)-3,0),"")))</f>
        <v/>
      </c>
      <c r="D23" s="65"/>
      <c r="E23" s="60" t="str">
        <f ca="1">IF(AND(B23="",OFFSET(B23,-1,0,1,1)&lt;&gt;""),OFFSET(E23,-1,0,1,1),IF(AND(B23="",OFFSET(B23,-1,0,1,1)="",OR(OR(OFFSET(F23,-1,0,1)&lt;0,OFFSET(H23,-1,0,1)&lt;0),OFFSET(P23,-1,0,1,1)&lt;&gt;"")),OFFSET(E23,-2,0,1,1),IFERROR(VLOOKUP(【動】入力シート➁!B23,テーブル1[[#All],[医薬品名]:[単位2]],COLUMN(テーブル1[[#Headers],[単位2]])-3,0),"")))</f>
        <v/>
      </c>
      <c r="F23" s="66"/>
      <c r="G23" s="62" t="str">
        <f t="shared" ca="1" si="0"/>
        <v/>
      </c>
      <c r="H23" s="69"/>
      <c r="I23" s="62" t="str">
        <f t="shared" ca="1" si="1"/>
        <v/>
      </c>
      <c r="J23" s="77"/>
      <c r="K23" s="62" t="str">
        <f t="shared" ca="1" si="2"/>
        <v/>
      </c>
      <c r="L23" s="78"/>
      <c r="M23" s="62" t="str">
        <f t="shared" ca="1" si="3"/>
        <v/>
      </c>
      <c r="N23" s="79"/>
      <c r="O23" s="81"/>
      <c r="P23" s="81"/>
      <c r="Q23" s="89"/>
      <c r="R23" s="90"/>
      <c r="S23" s="88" t="str">
        <f t="shared" ca="1" si="6"/>
        <v/>
      </c>
      <c r="V23" s="16">
        <f t="shared" si="4"/>
        <v>1</v>
      </c>
    </row>
    <row r="24" spans="1:22" ht="40" customHeight="1">
      <c r="A24" s="16">
        <f t="shared" ca="1" si="5"/>
        <v>18</v>
      </c>
      <c r="B24" s="64"/>
      <c r="C24" s="58" t="str">
        <f ca="1">IF(AND(B24="",OFFSET(B24,-1,0,1,1)&lt;&gt;""),OFFSET(C24,-1,0,1,1),IF(AND(B24="",OFFSET(B24,-1,0,1,1)="",OR(OFFSET(N24,-1,0,1)&lt;&gt;"",OFFSET(P24,-1,0,1,1)&lt;&gt;"")),OFFSET(C24,-2,0,1,1),IFERROR(VLOOKUP(【動】入力シート➁!B24,テーブル1[[#All],[医薬品名]:[単位2]],COLUMN(【動】入力シート➁!P20)-3,0),"")))</f>
        <v/>
      </c>
      <c r="D24" s="65"/>
      <c r="E24" s="60" t="str">
        <f ca="1">IF(AND(B24="",OFFSET(B24,-1,0,1,1)&lt;&gt;""),OFFSET(E24,-1,0,1,1),IF(AND(B24="",OFFSET(B24,-1,0,1,1)="",OR(OR(OFFSET(F24,-1,0,1)&lt;0,OFFSET(H24,-1,0,1)&lt;0),OFFSET(P24,-1,0,1,1)&lt;&gt;"")),OFFSET(E24,-2,0,1,1),IFERROR(VLOOKUP(【動】入力シート➁!B24,テーブル1[[#All],[医薬品名]:[単位2]],COLUMN(テーブル1[[#Headers],[単位2]])-3,0),"")))</f>
        <v/>
      </c>
      <c r="F24" s="66"/>
      <c r="G24" s="62" t="str">
        <f t="shared" ca="1" si="0"/>
        <v/>
      </c>
      <c r="H24" s="69"/>
      <c r="I24" s="62" t="str">
        <f t="shared" ca="1" si="1"/>
        <v/>
      </c>
      <c r="J24" s="77"/>
      <c r="K24" s="62" t="str">
        <f t="shared" ca="1" si="2"/>
        <v/>
      </c>
      <c r="L24" s="78"/>
      <c r="M24" s="62" t="str">
        <f t="shared" ca="1" si="3"/>
        <v/>
      </c>
      <c r="N24" s="79"/>
      <c r="O24" s="81"/>
      <c r="P24" s="81"/>
      <c r="Q24" s="89"/>
      <c r="R24" s="90"/>
      <c r="S24" s="88" t="str">
        <f t="shared" ca="1" si="6"/>
        <v/>
      </c>
      <c r="U24" s="93"/>
      <c r="V24" s="16">
        <f t="shared" si="4"/>
        <v>1</v>
      </c>
    </row>
    <row r="25" spans="1:22" ht="40" customHeight="1">
      <c r="A25" s="16">
        <f t="shared" ca="1" si="5"/>
        <v>19</v>
      </c>
      <c r="B25" s="64"/>
      <c r="C25" s="58" t="str">
        <f ca="1">IF(AND(B25="",OFFSET(B25,-1,0,1,1)&lt;&gt;""),OFFSET(C25,-1,0,1,1),IF(AND(B25="",OFFSET(B25,-1,0,1,1)="",OR(OFFSET(N25,-1,0,1)&lt;&gt;"",OFFSET(P25,-1,0,1,1)&lt;&gt;"")),OFFSET(C25,-2,0,1,1),IFERROR(VLOOKUP(【動】入力シート➁!B25,テーブル1[[#All],[医薬品名]:[単位2]],COLUMN(【動】入力シート➁!P21)-3,0),"")))</f>
        <v/>
      </c>
      <c r="D25" s="65"/>
      <c r="E25" s="60" t="str">
        <f ca="1">IF(AND(B25="",OFFSET(B25,-1,0,1,1)&lt;&gt;""),OFFSET(E25,-1,0,1,1),IF(AND(B25="",OFFSET(B25,-1,0,1,1)="",OR(OR(OFFSET(F25,-1,0,1)&lt;0,OFFSET(H25,-1,0,1)&lt;0),OFFSET(P25,-1,0,1,1)&lt;&gt;"")),OFFSET(E25,-2,0,1,1),IFERROR(VLOOKUP(【動】入力シート➁!B25,テーブル1[[#All],[医薬品名]:[単位2]],COLUMN(テーブル1[[#Headers],[単位2]])-3,0),"")))</f>
        <v/>
      </c>
      <c r="F25" s="66"/>
      <c r="G25" s="62" t="str">
        <f t="shared" ca="1" si="0"/>
        <v/>
      </c>
      <c r="H25" s="69"/>
      <c r="I25" s="62" t="str">
        <f t="shared" ca="1" si="1"/>
        <v/>
      </c>
      <c r="J25" s="77"/>
      <c r="K25" s="62" t="str">
        <f t="shared" ca="1" si="2"/>
        <v/>
      </c>
      <c r="L25" s="78"/>
      <c r="M25" s="62" t="str">
        <f t="shared" ca="1" si="3"/>
        <v/>
      </c>
      <c r="N25" s="79"/>
      <c r="O25" s="81"/>
      <c r="P25" s="81"/>
      <c r="Q25" s="89"/>
      <c r="R25" s="90"/>
      <c r="S25" s="88" t="str">
        <f t="shared" ca="1" si="6"/>
        <v/>
      </c>
      <c r="U25" s="93"/>
      <c r="V25" s="16">
        <f t="shared" si="4"/>
        <v>1</v>
      </c>
    </row>
    <row r="26" spans="1:22" ht="40" customHeight="1">
      <c r="A26" s="16">
        <f t="shared" ca="1" si="5"/>
        <v>20</v>
      </c>
      <c r="B26" s="64"/>
      <c r="C26" s="58" t="str">
        <f ca="1">IF(AND(B26="",OFFSET(B26,-1,0,1,1)&lt;&gt;""),OFFSET(C26,-1,0,1,1),IF(AND(B26="",OFFSET(B26,-1,0,1,1)="",OR(OFFSET(N26,-1,0,1)&lt;&gt;"",OFFSET(P26,-1,0,1,1)&lt;&gt;"")),OFFSET(C26,-2,0,1,1),IFERROR(VLOOKUP(【動】入力シート➁!B26,テーブル1[[#All],[医薬品名]:[単位2]],COLUMN(【動】入力シート➁!P22)-3,0),"")))</f>
        <v/>
      </c>
      <c r="D26" s="65"/>
      <c r="E26" s="60" t="str">
        <f ca="1">IF(AND(B26="",OFFSET(B26,-1,0,1,1)&lt;&gt;""),OFFSET(E26,-1,0,1,1),IF(AND(B26="",OFFSET(B26,-1,0,1,1)="",OR(OR(OFFSET(F26,-1,0,1)&lt;0,OFFSET(H26,-1,0,1)&lt;0),OFFSET(P26,-1,0,1,1)&lt;&gt;"")),OFFSET(E26,-2,0,1,1),IFERROR(VLOOKUP(【動】入力シート➁!B26,テーブル1[[#All],[医薬品名]:[単位2]],COLUMN(テーブル1[[#Headers],[単位2]])-3,0),"")))</f>
        <v/>
      </c>
      <c r="F26" s="66"/>
      <c r="G26" s="62" t="str">
        <f t="shared" ca="1" si="0"/>
        <v/>
      </c>
      <c r="H26" s="69"/>
      <c r="I26" s="62" t="str">
        <f t="shared" ca="1" si="1"/>
        <v/>
      </c>
      <c r="J26" s="77"/>
      <c r="K26" s="62" t="str">
        <f t="shared" ca="1" si="2"/>
        <v/>
      </c>
      <c r="L26" s="78"/>
      <c r="M26" s="62" t="str">
        <f t="shared" ca="1" si="3"/>
        <v/>
      </c>
      <c r="N26" s="79"/>
      <c r="O26" s="81"/>
      <c r="P26" s="81"/>
      <c r="Q26" s="89"/>
      <c r="R26" s="90"/>
      <c r="S26" s="88" t="str">
        <f t="shared" ca="1" si="6"/>
        <v/>
      </c>
      <c r="U26" s="93"/>
      <c r="V26" s="16">
        <f t="shared" si="4"/>
        <v>1</v>
      </c>
    </row>
    <row r="27" spans="1:22" ht="40" customHeight="1">
      <c r="A27" s="16">
        <f t="shared" ca="1" si="5"/>
        <v>21</v>
      </c>
      <c r="B27" s="64"/>
      <c r="C27" s="58" t="str">
        <f ca="1">IF(AND(B27="",OFFSET(B27,-1,0,1,1)&lt;&gt;""),OFFSET(C27,-1,0,1,1),IF(AND(B27="",OFFSET(B27,-1,0,1,1)="",OR(OFFSET(N27,-1,0,1)&lt;&gt;"",OFFSET(P27,-1,0,1,1)&lt;&gt;"")),OFFSET(C27,-2,0,1,1),IFERROR(VLOOKUP(【動】入力シート➁!B27,テーブル1[[#All],[医薬品名]:[単位2]],COLUMN(【動】入力シート➁!P23)-3,0),"")))</f>
        <v/>
      </c>
      <c r="D27" s="65"/>
      <c r="E27" s="60" t="str">
        <f ca="1">IF(AND(B27="",OFFSET(B27,-1,0,1,1)&lt;&gt;""),OFFSET(E27,-1,0,1,1),IF(AND(B27="",OFFSET(B27,-1,0,1,1)="",OR(OR(OFFSET(F27,-1,0,1)&lt;0,OFFSET(H27,-1,0,1)&lt;0),OFFSET(P27,-1,0,1,1)&lt;&gt;"")),OFFSET(E27,-2,0,1,1),IFERROR(VLOOKUP(【動】入力シート➁!B27,テーブル1[[#All],[医薬品名]:[単位2]],COLUMN(テーブル1[[#Headers],[単位2]])-3,0),"")))</f>
        <v/>
      </c>
      <c r="F27" s="66"/>
      <c r="G27" s="62" t="str">
        <f t="shared" ca="1" si="0"/>
        <v/>
      </c>
      <c r="H27" s="69"/>
      <c r="I27" s="62" t="str">
        <f t="shared" ca="1" si="1"/>
        <v/>
      </c>
      <c r="J27" s="77"/>
      <c r="K27" s="62" t="str">
        <f t="shared" ca="1" si="2"/>
        <v/>
      </c>
      <c r="L27" s="78"/>
      <c r="M27" s="62" t="str">
        <f t="shared" ca="1" si="3"/>
        <v/>
      </c>
      <c r="N27" s="79"/>
      <c r="O27" s="81"/>
      <c r="P27" s="81"/>
      <c r="Q27" s="89"/>
      <c r="R27" s="90"/>
      <c r="S27" s="88" t="str">
        <f t="shared" ca="1" si="6"/>
        <v/>
      </c>
      <c r="U27" s="93"/>
      <c r="V27" s="16">
        <f t="shared" si="4"/>
        <v>1</v>
      </c>
    </row>
    <row r="28" spans="1:22" ht="40" customHeight="1">
      <c r="A28" s="16">
        <f t="shared" ca="1" si="5"/>
        <v>22</v>
      </c>
      <c r="B28" s="64"/>
      <c r="C28" s="58" t="str">
        <f ca="1">IF(AND(B28="",OFFSET(B28,-1,0,1,1)&lt;&gt;""),OFFSET(C28,-1,0,1,1),IF(AND(B28="",OFFSET(B28,-1,0,1,1)="",OR(OFFSET(N28,-1,0,1)&lt;&gt;"",OFFSET(P28,-1,0,1,1)&lt;&gt;"")),OFFSET(C28,-2,0,1,1),IFERROR(VLOOKUP(【動】入力シート➁!B28,テーブル1[[#All],[医薬品名]:[単位2]],COLUMN(【動】入力シート➁!P24)-3,0),"")))</f>
        <v/>
      </c>
      <c r="D28" s="65"/>
      <c r="E28" s="60" t="str">
        <f ca="1">IF(AND(B28="",OFFSET(B28,-1,0,1,1)&lt;&gt;""),OFFSET(E28,-1,0,1,1),IF(AND(B28="",OFFSET(B28,-1,0,1,1)="",OR(OR(OFFSET(F28,-1,0,1)&lt;0,OFFSET(H28,-1,0,1)&lt;0),OFFSET(P28,-1,0,1,1)&lt;&gt;"")),OFFSET(E28,-2,0,1,1),IFERROR(VLOOKUP(【動】入力シート➁!B28,テーブル1[[#All],[医薬品名]:[単位2]],COLUMN(テーブル1[[#Headers],[単位2]])-3,0),"")))</f>
        <v/>
      </c>
      <c r="F28" s="66"/>
      <c r="G28" s="62" t="str">
        <f t="shared" ca="1" si="0"/>
        <v/>
      </c>
      <c r="H28" s="69"/>
      <c r="I28" s="62" t="str">
        <f t="shared" ca="1" si="1"/>
        <v/>
      </c>
      <c r="J28" s="77"/>
      <c r="K28" s="62" t="str">
        <f t="shared" ca="1" si="2"/>
        <v/>
      </c>
      <c r="L28" s="78"/>
      <c r="M28" s="62" t="str">
        <f t="shared" ca="1" si="3"/>
        <v/>
      </c>
      <c r="N28" s="79"/>
      <c r="O28" s="81"/>
      <c r="P28" s="81"/>
      <c r="Q28" s="89"/>
      <c r="R28" s="90"/>
      <c r="S28" s="88" t="str">
        <f t="shared" ca="1" si="6"/>
        <v/>
      </c>
      <c r="V28" s="16">
        <f t="shared" si="4"/>
        <v>1</v>
      </c>
    </row>
    <row r="29" spans="1:22" ht="40" customHeight="1">
      <c r="A29" s="16">
        <f t="shared" ca="1" si="5"/>
        <v>23</v>
      </c>
      <c r="B29" s="64"/>
      <c r="C29" s="58" t="str">
        <f ca="1">IF(AND(B29="",OFFSET(B29,-1,0,1,1)&lt;&gt;""),OFFSET(C29,-1,0,1,1),IF(AND(B29="",OFFSET(B29,-1,0,1,1)="",OR(OFFSET(N29,-1,0,1)&lt;&gt;"",OFFSET(P29,-1,0,1,1)&lt;&gt;"")),OFFSET(C29,-2,0,1,1),IFERROR(VLOOKUP(【動】入力シート➁!B29,テーブル1[[#All],[医薬品名]:[単位2]],COLUMN(【動】入力シート➁!P25)-3,0),"")))</f>
        <v/>
      </c>
      <c r="D29" s="65"/>
      <c r="E29" s="60" t="str">
        <f ca="1">IF(AND(B29="",OFFSET(B29,-1,0,1,1)&lt;&gt;""),OFFSET(E29,-1,0,1,1),IF(AND(B29="",OFFSET(B29,-1,0,1,1)="",OR(OR(OFFSET(F29,-1,0,1)&lt;0,OFFSET(H29,-1,0,1)&lt;0),OFFSET(P29,-1,0,1,1)&lt;&gt;"")),OFFSET(E29,-2,0,1,1),IFERROR(VLOOKUP(【動】入力シート➁!B29,テーブル1[[#All],[医薬品名]:[単位2]],COLUMN(テーブル1[[#Headers],[単位2]])-3,0),"")))</f>
        <v/>
      </c>
      <c r="F29" s="66"/>
      <c r="G29" s="62" t="str">
        <f t="shared" ca="1" si="0"/>
        <v/>
      </c>
      <c r="H29" s="69"/>
      <c r="I29" s="62" t="str">
        <f t="shared" ca="1" si="1"/>
        <v/>
      </c>
      <c r="J29" s="77"/>
      <c r="K29" s="62" t="str">
        <f t="shared" ca="1" si="2"/>
        <v/>
      </c>
      <c r="L29" s="78"/>
      <c r="M29" s="62" t="str">
        <f t="shared" ca="1" si="3"/>
        <v/>
      </c>
      <c r="N29" s="79"/>
      <c r="O29" s="81"/>
      <c r="P29" s="81"/>
      <c r="Q29" s="89"/>
      <c r="R29" s="90"/>
      <c r="S29" s="88" t="str">
        <f t="shared" ca="1" si="6"/>
        <v/>
      </c>
      <c r="V29" s="16">
        <f t="shared" si="4"/>
        <v>1</v>
      </c>
    </row>
    <row r="30" spans="1:22" ht="40" customHeight="1">
      <c r="A30" s="16">
        <f t="shared" ca="1" si="5"/>
        <v>24</v>
      </c>
      <c r="B30" s="64"/>
      <c r="C30" s="58" t="str">
        <f ca="1">IF(AND(B30="",OFFSET(B30,-1,0,1,1)&lt;&gt;""),OFFSET(C30,-1,0,1,1),IF(AND(B30="",OFFSET(B30,-1,0,1,1)="",OR(OFFSET(N30,-1,0,1)&lt;&gt;"",OFFSET(P30,-1,0,1,1)&lt;&gt;"")),OFFSET(C30,-2,0,1,1),IFERROR(VLOOKUP(【動】入力シート➁!B30,テーブル1[[#All],[医薬品名]:[単位2]],COLUMN(【動】入力シート➁!P26)-3,0),"")))</f>
        <v/>
      </c>
      <c r="D30" s="65"/>
      <c r="E30" s="60" t="str">
        <f ca="1">IF(AND(B30="",OFFSET(B30,-1,0,1,1)&lt;&gt;""),OFFSET(E30,-1,0,1,1),IF(AND(B30="",OFFSET(B30,-1,0,1,1)="",OR(OR(OFFSET(F30,-1,0,1)&lt;0,OFFSET(H30,-1,0,1)&lt;0),OFFSET(P30,-1,0,1,1)&lt;&gt;"")),OFFSET(E30,-2,0,1,1),IFERROR(VLOOKUP(【動】入力シート➁!B30,テーブル1[[#All],[医薬品名]:[単位2]],COLUMN(テーブル1[[#Headers],[単位2]])-3,0),"")))</f>
        <v/>
      </c>
      <c r="F30" s="66"/>
      <c r="G30" s="62" t="str">
        <f t="shared" ca="1" si="0"/>
        <v/>
      </c>
      <c r="H30" s="69"/>
      <c r="I30" s="62" t="str">
        <f t="shared" ca="1" si="1"/>
        <v/>
      </c>
      <c r="J30" s="77"/>
      <c r="K30" s="62" t="str">
        <f t="shared" ca="1" si="2"/>
        <v/>
      </c>
      <c r="L30" s="78"/>
      <c r="M30" s="62" t="str">
        <f t="shared" ca="1" si="3"/>
        <v/>
      </c>
      <c r="N30" s="79"/>
      <c r="O30" s="81"/>
      <c r="P30" s="81"/>
      <c r="Q30" s="89"/>
      <c r="R30" s="90"/>
      <c r="S30" s="88" t="str">
        <f t="shared" ca="1" si="6"/>
        <v/>
      </c>
      <c r="V30" s="16">
        <f t="shared" si="4"/>
        <v>1</v>
      </c>
    </row>
    <row r="31" spans="1:22" ht="40" customHeight="1">
      <c r="A31" s="16">
        <f t="shared" ca="1" si="5"/>
        <v>25</v>
      </c>
      <c r="B31" s="64"/>
      <c r="C31" s="58" t="str">
        <f ca="1">IF(AND(B31="",OFFSET(B31,-1,0,1,1)&lt;&gt;""),OFFSET(C31,-1,0,1,1),IF(AND(B31="",OFFSET(B31,-1,0,1,1)="",OR(OFFSET(N31,-1,0,1)&lt;&gt;"",OFFSET(P31,-1,0,1,1)&lt;&gt;"")),OFFSET(C31,-2,0,1,1),IFERROR(VLOOKUP(【動】入力シート➁!B31,テーブル1[[#All],[医薬品名]:[単位2]],COLUMN(【動】入力シート➁!P27)-3,0),"")))</f>
        <v/>
      </c>
      <c r="D31" s="65"/>
      <c r="E31" s="60" t="str">
        <f ca="1">IF(AND(B31="",OFFSET(B31,-1,0,1,1)&lt;&gt;""),OFFSET(E31,-1,0,1,1),IF(AND(B31="",OFFSET(B31,-1,0,1,1)="",OR(OR(OFFSET(F31,-1,0,1)&lt;0,OFFSET(H31,-1,0,1)&lt;0),OFFSET(P31,-1,0,1,1)&lt;&gt;"")),OFFSET(E31,-2,0,1,1),IFERROR(VLOOKUP(【動】入力シート➁!B31,テーブル1[[#All],[医薬品名]:[単位2]],COLUMN(テーブル1[[#Headers],[単位2]])-3,0),"")))</f>
        <v/>
      </c>
      <c r="F31" s="66"/>
      <c r="G31" s="62" t="str">
        <f t="shared" ca="1" si="0"/>
        <v/>
      </c>
      <c r="H31" s="69"/>
      <c r="I31" s="62" t="str">
        <f t="shared" ca="1" si="1"/>
        <v/>
      </c>
      <c r="J31" s="77"/>
      <c r="K31" s="62" t="str">
        <f t="shared" ca="1" si="2"/>
        <v/>
      </c>
      <c r="L31" s="78"/>
      <c r="M31" s="62" t="str">
        <f t="shared" ca="1" si="3"/>
        <v/>
      </c>
      <c r="N31" s="79"/>
      <c r="O31" s="81"/>
      <c r="P31" s="81"/>
      <c r="Q31" s="89"/>
      <c r="R31" s="90"/>
      <c r="S31" s="88" t="str">
        <f t="shared" ca="1" si="6"/>
        <v/>
      </c>
      <c r="V31" s="16">
        <f t="shared" si="4"/>
        <v>1</v>
      </c>
    </row>
    <row r="32" spans="1:22" ht="40" customHeight="1">
      <c r="A32" s="16">
        <f t="shared" ca="1" si="5"/>
        <v>26</v>
      </c>
      <c r="B32" s="64"/>
      <c r="C32" s="58" t="str">
        <f ca="1">IF(AND(B32="",OFFSET(B32,-1,0,1,1)&lt;&gt;""),OFFSET(C32,-1,0,1,1),IF(AND(B32="",OFFSET(B32,-1,0,1,1)="",OR(OFFSET(N32,-1,0,1)&lt;&gt;"",OFFSET(P32,-1,0,1,1)&lt;&gt;"")),OFFSET(C32,-2,0,1,1),IFERROR(VLOOKUP(【動】入力シート➁!B32,テーブル1[[#All],[医薬品名]:[単位2]],COLUMN(【動】入力シート➁!P28)-3,0),"")))</f>
        <v/>
      </c>
      <c r="D32" s="65"/>
      <c r="E32" s="60" t="str">
        <f ca="1">IF(AND(B32="",OFFSET(B32,-1,0,1,1)&lt;&gt;""),OFFSET(E32,-1,0,1,1),IF(AND(B32="",OFFSET(B32,-1,0,1,1)="",OR(OR(OFFSET(F32,-1,0,1)&lt;0,OFFSET(H32,-1,0,1)&lt;0),OFFSET(P32,-1,0,1,1)&lt;&gt;"")),OFFSET(E32,-2,0,1,1),IFERROR(VLOOKUP(【動】入力シート➁!B32,テーブル1[[#All],[医薬品名]:[単位2]],COLUMN(テーブル1[[#Headers],[単位2]])-3,0),"")))</f>
        <v/>
      </c>
      <c r="F32" s="66"/>
      <c r="G32" s="62" t="str">
        <f t="shared" ca="1" si="0"/>
        <v/>
      </c>
      <c r="H32" s="69"/>
      <c r="I32" s="62" t="str">
        <f t="shared" ca="1" si="1"/>
        <v/>
      </c>
      <c r="J32" s="77"/>
      <c r="K32" s="62" t="str">
        <f t="shared" ca="1" si="2"/>
        <v/>
      </c>
      <c r="L32" s="78"/>
      <c r="M32" s="62" t="str">
        <f t="shared" ca="1" si="3"/>
        <v/>
      </c>
      <c r="N32" s="79"/>
      <c r="O32" s="81"/>
      <c r="P32" s="81"/>
      <c r="Q32" s="89"/>
      <c r="R32" s="90"/>
      <c r="S32" s="88" t="str">
        <f t="shared" ca="1" si="6"/>
        <v/>
      </c>
      <c r="V32" s="16">
        <f t="shared" si="4"/>
        <v>1</v>
      </c>
    </row>
    <row r="33" spans="1:22" ht="40" customHeight="1">
      <c r="A33" s="16">
        <f t="shared" ca="1" si="5"/>
        <v>27</v>
      </c>
      <c r="B33" s="64"/>
      <c r="C33" s="58" t="str">
        <f ca="1">IF(AND(B33="",OFFSET(B33,-1,0,1,1)&lt;&gt;""),OFFSET(C33,-1,0,1,1),IF(AND(B33="",OFFSET(B33,-1,0,1,1)="",OR(OFFSET(N33,-1,0,1)&lt;&gt;"",OFFSET(P33,-1,0,1,1)&lt;&gt;"")),OFFSET(C33,-2,0,1,1),IFERROR(VLOOKUP(【動】入力シート➁!B33,テーブル1[[#All],[医薬品名]:[単位2]],COLUMN(【動】入力シート➁!P29)-3,0),"")))</f>
        <v/>
      </c>
      <c r="D33" s="65"/>
      <c r="E33" s="60" t="str">
        <f ca="1">IF(AND(B33="",OFFSET(B33,-1,0,1,1)&lt;&gt;""),OFFSET(E33,-1,0,1,1),IF(AND(B33="",OFFSET(B33,-1,0,1,1)="",OR(OR(OFFSET(F33,-1,0,1)&lt;0,OFFSET(H33,-1,0,1)&lt;0),OFFSET(P33,-1,0,1,1)&lt;&gt;"")),OFFSET(E33,-2,0,1,1),IFERROR(VLOOKUP(【動】入力シート➁!B33,テーブル1[[#All],[医薬品名]:[単位2]],COLUMN(テーブル1[[#Headers],[単位2]])-3,0),"")))</f>
        <v/>
      </c>
      <c r="F33" s="66"/>
      <c r="G33" s="62" t="str">
        <f t="shared" ca="1" si="0"/>
        <v/>
      </c>
      <c r="H33" s="69"/>
      <c r="I33" s="62" t="str">
        <f t="shared" ca="1" si="1"/>
        <v/>
      </c>
      <c r="J33" s="77"/>
      <c r="K33" s="62" t="str">
        <f t="shared" ca="1" si="2"/>
        <v/>
      </c>
      <c r="L33" s="78"/>
      <c r="M33" s="62" t="str">
        <f t="shared" ca="1" si="3"/>
        <v/>
      </c>
      <c r="N33" s="79"/>
      <c r="O33" s="81"/>
      <c r="P33" s="81"/>
      <c r="Q33" s="89"/>
      <c r="R33" s="90"/>
      <c r="S33" s="88" t="str">
        <f t="shared" ca="1" si="6"/>
        <v/>
      </c>
      <c r="V33" s="16">
        <f t="shared" si="4"/>
        <v>1</v>
      </c>
    </row>
    <row r="34" spans="1:22" ht="40" customHeight="1">
      <c r="A34" s="16">
        <f t="shared" ca="1" si="5"/>
        <v>28</v>
      </c>
      <c r="B34" s="64"/>
      <c r="C34" s="58" t="str">
        <f ca="1">IF(AND(B34="",OFFSET(B34,-1,0,1,1)&lt;&gt;""),OFFSET(C34,-1,0,1,1),IF(AND(B34="",OFFSET(B34,-1,0,1,1)="",OR(OFFSET(N34,-1,0,1)&lt;&gt;"",OFFSET(P34,-1,0,1,1)&lt;&gt;"")),OFFSET(C34,-2,0,1,1),IFERROR(VLOOKUP(【動】入力シート➁!B34,テーブル1[[#All],[医薬品名]:[単位2]],COLUMN(【動】入力シート➁!P30)-3,0),"")))</f>
        <v/>
      </c>
      <c r="D34" s="65"/>
      <c r="E34" s="60" t="str">
        <f ca="1">IF(AND(B34="",OFFSET(B34,-1,0,1,1)&lt;&gt;""),OFFSET(E34,-1,0,1,1),IF(AND(B34="",OFFSET(B34,-1,0,1,1)="",OR(OR(OFFSET(F34,-1,0,1)&lt;0,OFFSET(H34,-1,0,1)&lt;0),OFFSET(P34,-1,0,1,1)&lt;&gt;"")),OFFSET(E34,-2,0,1,1),IFERROR(VLOOKUP(【動】入力シート➁!B34,テーブル1[[#All],[医薬品名]:[単位2]],COLUMN(テーブル1[[#Headers],[単位2]])-3,0),"")))</f>
        <v/>
      </c>
      <c r="F34" s="66"/>
      <c r="G34" s="62" t="str">
        <f t="shared" ca="1" si="0"/>
        <v/>
      </c>
      <c r="H34" s="69"/>
      <c r="I34" s="62" t="str">
        <f t="shared" ca="1" si="1"/>
        <v/>
      </c>
      <c r="J34" s="77"/>
      <c r="K34" s="62" t="str">
        <f t="shared" ca="1" si="2"/>
        <v/>
      </c>
      <c r="L34" s="78"/>
      <c r="M34" s="62" t="str">
        <f t="shared" ca="1" si="3"/>
        <v/>
      </c>
      <c r="N34" s="79"/>
      <c r="O34" s="81"/>
      <c r="P34" s="81"/>
      <c r="Q34" s="89"/>
      <c r="R34" s="90"/>
      <c r="S34" s="88" t="str">
        <f t="shared" ca="1" si="6"/>
        <v/>
      </c>
      <c r="V34" s="16">
        <f t="shared" si="4"/>
        <v>1</v>
      </c>
    </row>
    <row r="35" spans="1:22" ht="40" customHeight="1">
      <c r="A35" s="16">
        <f t="shared" ca="1" si="5"/>
        <v>29</v>
      </c>
      <c r="B35" s="64"/>
      <c r="C35" s="58" t="str">
        <f ca="1">IF(AND(B35="",OFFSET(B35,-1,0,1,1)&lt;&gt;""),OFFSET(C35,-1,0,1,1),IF(AND(B35="",OFFSET(B35,-1,0,1,1)="",OR(OFFSET(N35,-1,0,1)&lt;&gt;"",OFFSET(P35,-1,0,1,1)&lt;&gt;"")),OFFSET(C35,-2,0,1,1),IFERROR(VLOOKUP(【動】入力シート➁!B35,テーブル1[[#All],[医薬品名]:[単位2]],COLUMN(【動】入力シート➁!P31)-3,0),"")))</f>
        <v/>
      </c>
      <c r="D35" s="65"/>
      <c r="E35" s="60" t="str">
        <f ca="1">IF(AND(B35="",OFFSET(B35,-1,0,1,1)&lt;&gt;""),OFFSET(E35,-1,0,1,1),IF(AND(B35="",OFFSET(B35,-1,0,1,1)="",OR(OR(OFFSET(F35,-1,0,1)&lt;0,OFFSET(H35,-1,0,1)&lt;0),OFFSET(P35,-1,0,1,1)&lt;&gt;"")),OFFSET(E35,-2,0,1,1),IFERROR(VLOOKUP(【動】入力シート➁!B35,テーブル1[[#All],[医薬品名]:[単位2]],COLUMN(テーブル1[[#Headers],[単位2]])-3,0),"")))</f>
        <v/>
      </c>
      <c r="F35" s="66"/>
      <c r="G35" s="62" t="str">
        <f t="shared" ca="1" si="0"/>
        <v/>
      </c>
      <c r="H35" s="69"/>
      <c r="I35" s="62" t="str">
        <f t="shared" ca="1" si="1"/>
        <v/>
      </c>
      <c r="J35" s="77"/>
      <c r="K35" s="62" t="str">
        <f t="shared" ca="1" si="2"/>
        <v/>
      </c>
      <c r="L35" s="78"/>
      <c r="M35" s="62" t="str">
        <f t="shared" ca="1" si="3"/>
        <v/>
      </c>
      <c r="N35" s="79"/>
      <c r="O35" s="81"/>
      <c r="P35" s="81"/>
      <c r="Q35" s="89"/>
      <c r="R35" s="90"/>
      <c r="S35" s="88" t="str">
        <f t="shared" ca="1" si="6"/>
        <v/>
      </c>
      <c r="V35" s="16">
        <f t="shared" si="4"/>
        <v>1</v>
      </c>
    </row>
    <row r="36" spans="1:22" ht="40" customHeight="1">
      <c r="A36" s="16">
        <f t="shared" ca="1" si="5"/>
        <v>30</v>
      </c>
      <c r="B36" s="64"/>
      <c r="C36" s="58" t="str">
        <f ca="1">IF(AND(B36="",OFFSET(B36,-1,0,1,1)&lt;&gt;""),OFFSET(C36,-1,0,1,1),IF(AND(B36="",OFFSET(B36,-1,0,1,1)="",OR(OFFSET(N36,-1,0,1)&lt;&gt;"",OFFSET(P36,-1,0,1,1)&lt;&gt;"")),OFFSET(C36,-2,0,1,1),IFERROR(VLOOKUP(【動】入力シート➁!B36,テーブル1[[#All],[医薬品名]:[単位2]],COLUMN(【動】入力シート➁!P32)-3,0),"")))</f>
        <v/>
      </c>
      <c r="D36" s="65"/>
      <c r="E36" s="60" t="str">
        <f ca="1">IF(AND(B36="",OFFSET(B36,-1,0,1,1)&lt;&gt;""),OFFSET(E36,-1,0,1,1),IF(AND(B36="",OFFSET(B36,-1,0,1,1)="",OR(OR(OFFSET(F36,-1,0,1)&lt;0,OFFSET(H36,-1,0,1)&lt;0),OFFSET(P36,-1,0,1,1)&lt;&gt;"")),OFFSET(E36,-2,0,1,1),IFERROR(VLOOKUP(【動】入力シート➁!B36,テーブル1[[#All],[医薬品名]:[単位2]],COLUMN(テーブル1[[#Headers],[単位2]])-3,0),"")))</f>
        <v/>
      </c>
      <c r="F36" s="66"/>
      <c r="G36" s="62" t="str">
        <f t="shared" ca="1" si="0"/>
        <v/>
      </c>
      <c r="H36" s="69"/>
      <c r="I36" s="62" t="str">
        <f t="shared" ca="1" si="1"/>
        <v/>
      </c>
      <c r="J36" s="77"/>
      <c r="K36" s="62" t="str">
        <f t="shared" ca="1" si="2"/>
        <v/>
      </c>
      <c r="L36" s="78"/>
      <c r="M36" s="62" t="str">
        <f t="shared" ca="1" si="3"/>
        <v/>
      </c>
      <c r="N36" s="79"/>
      <c r="O36" s="81"/>
      <c r="P36" s="81"/>
      <c r="Q36" s="89"/>
      <c r="R36" s="90"/>
      <c r="S36" s="88" t="str">
        <f t="shared" ca="1" si="6"/>
        <v/>
      </c>
      <c r="V36" s="16">
        <f t="shared" si="4"/>
        <v>1</v>
      </c>
    </row>
    <row r="37" spans="1:22" ht="40" customHeight="1">
      <c r="A37" s="16">
        <f t="shared" ca="1" si="5"/>
        <v>31</v>
      </c>
      <c r="B37" s="64"/>
      <c r="C37" s="58" t="str">
        <f ca="1">IF(AND(B37="",OFFSET(B37,-1,0,1,1)&lt;&gt;""),OFFSET(C37,-1,0,1,1),IF(AND(B37="",OFFSET(B37,-1,0,1,1)="",OR(OFFSET(N37,-1,0,1)&lt;&gt;"",OFFSET(P37,-1,0,1,1)&lt;&gt;"")),OFFSET(C37,-2,0,1,1),IFERROR(VLOOKUP(【動】入力シート➁!B37,テーブル1[[#All],[医薬品名]:[単位2]],COLUMN(【動】入力シート➁!P33)-3,0),"")))</f>
        <v/>
      </c>
      <c r="D37" s="65"/>
      <c r="E37" s="60" t="str">
        <f ca="1">IF(AND(B37="",OFFSET(B37,-1,0,1,1)&lt;&gt;""),OFFSET(E37,-1,0,1,1),IF(AND(B37="",OFFSET(B37,-1,0,1,1)="",OR(OR(OFFSET(F37,-1,0,1)&lt;0,OFFSET(H37,-1,0,1)&lt;0),OFFSET(P37,-1,0,1,1)&lt;&gt;"")),OFFSET(E37,-2,0,1,1),IFERROR(VLOOKUP(【動】入力シート➁!B37,テーブル1[[#All],[医薬品名]:[単位2]],COLUMN(テーブル1[[#Headers],[単位2]])-3,0),"")))</f>
        <v/>
      </c>
      <c r="F37" s="66"/>
      <c r="G37" s="62" t="str">
        <f t="shared" ca="1" si="0"/>
        <v/>
      </c>
      <c r="H37" s="69"/>
      <c r="I37" s="62" t="str">
        <f t="shared" ca="1" si="1"/>
        <v/>
      </c>
      <c r="J37" s="77"/>
      <c r="K37" s="62" t="str">
        <f t="shared" ca="1" si="2"/>
        <v/>
      </c>
      <c r="L37" s="78"/>
      <c r="M37" s="62" t="str">
        <f t="shared" ca="1" si="3"/>
        <v/>
      </c>
      <c r="N37" s="79"/>
      <c r="O37" s="81"/>
      <c r="P37" s="81"/>
      <c r="Q37" s="89"/>
      <c r="R37" s="90"/>
      <c r="S37" s="88" t="str">
        <f t="shared" ca="1" si="6"/>
        <v/>
      </c>
      <c r="V37" s="16">
        <f t="shared" si="4"/>
        <v>1</v>
      </c>
    </row>
    <row r="38" spans="1:22" ht="40" customHeight="1">
      <c r="A38" s="16">
        <f t="shared" ca="1" si="5"/>
        <v>32</v>
      </c>
      <c r="B38" s="64"/>
      <c r="C38" s="58" t="str">
        <f ca="1">IF(AND(B38="",OFFSET(B38,-1,0,1,1)&lt;&gt;""),OFFSET(C38,-1,0,1,1),IF(AND(B38="",OFFSET(B38,-1,0,1,1)="",OR(OFFSET(N38,-1,0,1)&lt;&gt;"",OFFSET(P38,-1,0,1,1)&lt;&gt;"")),OFFSET(C38,-2,0,1,1),IFERROR(VLOOKUP(【動】入力シート➁!B38,テーブル1[[#All],[医薬品名]:[単位2]],COLUMN(【動】入力シート➁!P34)-3,0),"")))</f>
        <v/>
      </c>
      <c r="D38" s="65"/>
      <c r="E38" s="60" t="str">
        <f ca="1">IF(AND(B38="",OFFSET(B38,-1,0,1,1)&lt;&gt;""),OFFSET(E38,-1,0,1,1),IF(AND(B38="",OFFSET(B38,-1,0,1,1)="",OR(OR(OFFSET(F38,-1,0,1)&lt;0,OFFSET(H38,-1,0,1)&lt;0),OFFSET(P38,-1,0,1,1)&lt;&gt;"")),OFFSET(E38,-2,0,1,1),IFERROR(VLOOKUP(【動】入力シート➁!B38,テーブル1[[#All],[医薬品名]:[単位2]],COLUMN(テーブル1[[#Headers],[単位2]])-3,0),"")))</f>
        <v/>
      </c>
      <c r="F38" s="66"/>
      <c r="G38" s="62" t="str">
        <f t="shared" ca="1" si="0"/>
        <v/>
      </c>
      <c r="H38" s="69"/>
      <c r="I38" s="62" t="str">
        <f t="shared" ca="1" si="1"/>
        <v/>
      </c>
      <c r="J38" s="77"/>
      <c r="K38" s="62" t="str">
        <f t="shared" ca="1" si="2"/>
        <v/>
      </c>
      <c r="L38" s="78"/>
      <c r="M38" s="62" t="str">
        <f t="shared" ca="1" si="3"/>
        <v/>
      </c>
      <c r="N38" s="79"/>
      <c r="O38" s="81"/>
      <c r="P38" s="81"/>
      <c r="Q38" s="89"/>
      <c r="R38" s="90"/>
      <c r="S38" s="88" t="str">
        <f t="shared" ca="1" si="6"/>
        <v/>
      </c>
      <c r="V38" s="16">
        <f t="shared" si="4"/>
        <v>1</v>
      </c>
    </row>
    <row r="39" spans="1:22" ht="40" customHeight="1">
      <c r="A39" s="16">
        <f t="shared" ca="1" si="5"/>
        <v>33</v>
      </c>
      <c r="B39" s="64"/>
      <c r="C39" s="58" t="str">
        <f ca="1">IF(AND(B39="",OFFSET(B39,-1,0,1,1)&lt;&gt;""),OFFSET(C39,-1,0,1,1),IF(AND(B39="",OFFSET(B39,-1,0,1,1)="",OR(OFFSET(N39,-1,0,1)&lt;&gt;"",OFFSET(P39,-1,0,1,1)&lt;&gt;"")),OFFSET(C39,-2,0,1,1),IFERROR(VLOOKUP(【動】入力シート➁!B39,テーブル1[[#All],[医薬品名]:[単位2]],COLUMN(【動】入力シート➁!P35)-3,0),"")))</f>
        <v/>
      </c>
      <c r="D39" s="65"/>
      <c r="E39" s="60" t="str">
        <f ca="1">IF(AND(B39="",OFFSET(B39,-1,0,1,1)&lt;&gt;""),OFFSET(E39,-1,0,1,1),IF(AND(B39="",OFFSET(B39,-1,0,1,1)="",OR(OR(OFFSET(F39,-1,0,1)&lt;0,OFFSET(H39,-1,0,1)&lt;0),OFFSET(P39,-1,0,1,1)&lt;&gt;"")),OFFSET(E39,-2,0,1,1),IFERROR(VLOOKUP(【動】入力シート➁!B39,テーブル1[[#All],[医薬品名]:[単位2]],COLUMN(テーブル1[[#Headers],[単位2]])-3,0),"")))</f>
        <v/>
      </c>
      <c r="F39" s="66"/>
      <c r="G39" s="62" t="str">
        <f t="shared" ca="1" si="0"/>
        <v/>
      </c>
      <c r="H39" s="69"/>
      <c r="I39" s="62" t="str">
        <f t="shared" ca="1" si="1"/>
        <v/>
      </c>
      <c r="J39" s="77"/>
      <c r="K39" s="62" t="str">
        <f t="shared" ca="1" si="2"/>
        <v/>
      </c>
      <c r="L39" s="78"/>
      <c r="M39" s="62" t="str">
        <f t="shared" ca="1" si="3"/>
        <v/>
      </c>
      <c r="N39" s="79"/>
      <c r="O39" s="81"/>
      <c r="P39" s="81"/>
      <c r="Q39" s="89"/>
      <c r="R39" s="90"/>
      <c r="S39" s="88" t="str">
        <f t="shared" ca="1" si="6"/>
        <v/>
      </c>
      <c r="V39" s="16">
        <f t="shared" si="4"/>
        <v>1</v>
      </c>
    </row>
    <row r="40" spans="1:22" ht="40" customHeight="1">
      <c r="A40" s="16">
        <f t="shared" ca="1" si="5"/>
        <v>34</v>
      </c>
      <c r="B40" s="64"/>
      <c r="C40" s="58" t="str">
        <f ca="1">IF(AND(B40="",OFFSET(B40,-1,0,1,1)&lt;&gt;""),OFFSET(C40,-1,0,1,1),IF(AND(B40="",OFFSET(B40,-1,0,1,1)="",OR(OFFSET(N40,-1,0,1)&lt;&gt;"",OFFSET(P40,-1,0,1,1)&lt;&gt;"")),OFFSET(C40,-2,0,1,1),IFERROR(VLOOKUP(【動】入力シート➁!B40,テーブル1[[#All],[医薬品名]:[単位2]],COLUMN(【動】入力シート➁!P36)-3,0),"")))</f>
        <v/>
      </c>
      <c r="D40" s="65"/>
      <c r="E40" s="60" t="str">
        <f ca="1">IF(AND(B40="",OFFSET(B40,-1,0,1,1)&lt;&gt;""),OFFSET(E40,-1,0,1,1),IF(AND(B40="",OFFSET(B40,-1,0,1,1)="",OR(OR(OFFSET(F40,-1,0,1)&lt;0,OFFSET(H40,-1,0,1)&lt;0),OFFSET(P40,-1,0,1,1)&lt;&gt;"")),OFFSET(E40,-2,0,1,1),IFERROR(VLOOKUP(【動】入力シート➁!B40,テーブル1[[#All],[医薬品名]:[単位2]],COLUMN(テーブル1[[#Headers],[単位2]])-3,0),"")))</f>
        <v/>
      </c>
      <c r="F40" s="66"/>
      <c r="G40" s="62" t="str">
        <f t="shared" ca="1" si="0"/>
        <v/>
      </c>
      <c r="H40" s="69"/>
      <c r="I40" s="62" t="str">
        <f t="shared" ca="1" si="1"/>
        <v/>
      </c>
      <c r="J40" s="77"/>
      <c r="K40" s="62" t="str">
        <f t="shared" ca="1" si="2"/>
        <v/>
      </c>
      <c r="L40" s="78"/>
      <c r="M40" s="62" t="str">
        <f t="shared" ca="1" si="3"/>
        <v/>
      </c>
      <c r="N40" s="79"/>
      <c r="O40" s="81"/>
      <c r="P40" s="81"/>
      <c r="Q40" s="89"/>
      <c r="R40" s="90"/>
      <c r="S40" s="88" t="str">
        <f t="shared" ca="1" si="6"/>
        <v/>
      </c>
      <c r="V40" s="16">
        <f t="shared" si="4"/>
        <v>1</v>
      </c>
    </row>
    <row r="41" spans="1:22" ht="40" customHeight="1">
      <c r="A41" s="16">
        <f t="shared" ca="1" si="5"/>
        <v>35</v>
      </c>
      <c r="B41" s="64"/>
      <c r="C41" s="58" t="str">
        <f ca="1">IF(AND(B41="",OFFSET(B41,-1,0,1,1)&lt;&gt;""),OFFSET(C41,-1,0,1,1),IF(AND(B41="",OFFSET(B41,-1,0,1,1)="",OR(OFFSET(N41,-1,0,1)&lt;&gt;"",OFFSET(P41,-1,0,1,1)&lt;&gt;"")),OFFSET(C41,-2,0,1,1),IFERROR(VLOOKUP(【動】入力シート➁!B41,テーブル1[[#All],[医薬品名]:[単位2]],COLUMN(【動】入力シート➁!P37)-3,0),"")))</f>
        <v/>
      </c>
      <c r="D41" s="65"/>
      <c r="E41" s="60" t="str">
        <f ca="1">IF(AND(B41="",OFFSET(B41,-1,0,1,1)&lt;&gt;""),OFFSET(E41,-1,0,1,1),IF(AND(B41="",OFFSET(B41,-1,0,1,1)="",OR(OR(OFFSET(F41,-1,0,1)&lt;0,OFFSET(H41,-1,0,1)&lt;0),OFFSET(P41,-1,0,1,1)&lt;&gt;"")),OFFSET(E41,-2,0,1,1),IFERROR(VLOOKUP(【動】入力シート➁!B41,テーブル1[[#All],[医薬品名]:[単位2]],COLUMN(テーブル1[[#Headers],[単位2]])-3,0),"")))</f>
        <v/>
      </c>
      <c r="F41" s="66"/>
      <c r="G41" s="62" t="str">
        <f t="shared" ca="1" si="0"/>
        <v/>
      </c>
      <c r="H41" s="69"/>
      <c r="I41" s="62" t="str">
        <f t="shared" ca="1" si="1"/>
        <v/>
      </c>
      <c r="J41" s="77"/>
      <c r="K41" s="62" t="str">
        <f t="shared" ca="1" si="2"/>
        <v/>
      </c>
      <c r="L41" s="78"/>
      <c r="M41" s="62" t="str">
        <f t="shared" ca="1" si="3"/>
        <v/>
      </c>
      <c r="N41" s="79"/>
      <c r="O41" s="81"/>
      <c r="P41" s="81"/>
      <c r="Q41" s="89"/>
      <c r="R41" s="90"/>
      <c r="S41" s="88" t="str">
        <f t="shared" ca="1" si="6"/>
        <v/>
      </c>
      <c r="V41" s="16">
        <f t="shared" si="4"/>
        <v>1</v>
      </c>
    </row>
    <row r="42" spans="1:22" ht="40" customHeight="1">
      <c r="A42" s="16">
        <f t="shared" ca="1" si="5"/>
        <v>36</v>
      </c>
      <c r="B42" s="64"/>
      <c r="C42" s="58" t="str">
        <f ca="1">IF(AND(B42="",OFFSET(B42,-1,0,1,1)&lt;&gt;""),OFFSET(C42,-1,0,1,1),IF(AND(B42="",OFFSET(B42,-1,0,1,1)="",OR(OFFSET(N42,-1,0,1)&lt;&gt;"",OFFSET(P42,-1,0,1,1)&lt;&gt;"")),OFFSET(C42,-2,0,1,1),IFERROR(VLOOKUP(【動】入力シート➁!B42,テーブル1[[#All],[医薬品名]:[単位2]],COLUMN(【動】入力シート➁!P38)-3,0),"")))</f>
        <v/>
      </c>
      <c r="D42" s="65"/>
      <c r="E42" s="60" t="str">
        <f ca="1">IF(AND(B42="",OFFSET(B42,-1,0,1,1)&lt;&gt;""),OFFSET(E42,-1,0,1,1),IF(AND(B42="",OFFSET(B42,-1,0,1,1)="",OR(OR(OFFSET(F42,-1,0,1)&lt;0,OFFSET(H42,-1,0,1)&lt;0),OFFSET(P42,-1,0,1,1)&lt;&gt;"")),OFFSET(E42,-2,0,1,1),IFERROR(VLOOKUP(【動】入力シート➁!B42,テーブル1[[#All],[医薬品名]:[単位2]],COLUMN(テーブル1[[#Headers],[単位2]])-3,0),"")))</f>
        <v/>
      </c>
      <c r="F42" s="66"/>
      <c r="G42" s="62" t="str">
        <f t="shared" ca="1" si="0"/>
        <v/>
      </c>
      <c r="H42" s="69"/>
      <c r="I42" s="62" t="str">
        <f t="shared" ca="1" si="1"/>
        <v/>
      </c>
      <c r="J42" s="77"/>
      <c r="K42" s="62" t="str">
        <f t="shared" ca="1" si="2"/>
        <v/>
      </c>
      <c r="L42" s="78"/>
      <c r="M42" s="62" t="str">
        <f t="shared" ca="1" si="3"/>
        <v/>
      </c>
      <c r="N42" s="79"/>
      <c r="O42" s="81"/>
      <c r="P42" s="81"/>
      <c r="Q42" s="89"/>
      <c r="R42" s="90"/>
      <c r="S42" s="88" t="str">
        <f t="shared" ca="1" si="6"/>
        <v/>
      </c>
      <c r="V42" s="16">
        <f t="shared" si="4"/>
        <v>1</v>
      </c>
    </row>
    <row r="43" spans="1:22" ht="40" customHeight="1">
      <c r="A43" s="16">
        <f t="shared" ca="1" si="5"/>
        <v>37</v>
      </c>
      <c r="B43" s="64"/>
      <c r="C43" s="58" t="str">
        <f ca="1">IF(AND(B43="",OFFSET(B43,-1,0,1,1)&lt;&gt;""),OFFSET(C43,-1,0,1,1),IF(AND(B43="",OFFSET(B43,-1,0,1,1)="",OR(OFFSET(N43,-1,0,1)&lt;&gt;"",OFFSET(P43,-1,0,1,1)&lt;&gt;"")),OFFSET(C43,-2,0,1,1),IFERROR(VLOOKUP(【動】入力シート➁!B43,テーブル1[[#All],[医薬品名]:[単位2]],COLUMN(【動】入力シート➁!P39)-3,0),"")))</f>
        <v/>
      </c>
      <c r="D43" s="65"/>
      <c r="E43" s="60" t="str">
        <f ca="1">IF(AND(B43="",OFFSET(B43,-1,0,1,1)&lt;&gt;""),OFFSET(E43,-1,0,1,1),IF(AND(B43="",OFFSET(B43,-1,0,1,1)="",OR(OR(OFFSET(F43,-1,0,1)&lt;0,OFFSET(H43,-1,0,1)&lt;0),OFFSET(P43,-1,0,1,1)&lt;&gt;"")),OFFSET(E43,-2,0,1,1),IFERROR(VLOOKUP(【動】入力シート➁!B43,テーブル1[[#All],[医薬品名]:[単位2]],COLUMN(テーブル1[[#Headers],[単位2]])-3,0),"")))</f>
        <v/>
      </c>
      <c r="F43" s="66"/>
      <c r="G43" s="62" t="str">
        <f t="shared" ca="1" si="0"/>
        <v/>
      </c>
      <c r="H43" s="69"/>
      <c r="I43" s="62" t="str">
        <f t="shared" ca="1" si="1"/>
        <v/>
      </c>
      <c r="J43" s="77"/>
      <c r="K43" s="62" t="str">
        <f t="shared" ca="1" si="2"/>
        <v/>
      </c>
      <c r="L43" s="78"/>
      <c r="M43" s="62" t="str">
        <f t="shared" ca="1" si="3"/>
        <v/>
      </c>
      <c r="N43" s="79"/>
      <c r="O43" s="81"/>
      <c r="P43" s="81"/>
      <c r="Q43" s="89"/>
      <c r="R43" s="90"/>
      <c r="S43" s="88" t="str">
        <f t="shared" ca="1" si="6"/>
        <v/>
      </c>
      <c r="V43" s="16">
        <f t="shared" si="4"/>
        <v>1</v>
      </c>
    </row>
    <row r="44" spans="1:22" ht="40" customHeight="1">
      <c r="A44" s="16">
        <f t="shared" ca="1" si="5"/>
        <v>38</v>
      </c>
      <c r="B44" s="64"/>
      <c r="C44" s="58" t="str">
        <f ca="1">IF(AND(B44="",OFFSET(B44,-1,0,1,1)&lt;&gt;""),OFFSET(C44,-1,0,1,1),IF(AND(B44="",OFFSET(B44,-1,0,1,1)="",OR(OFFSET(N44,-1,0,1)&lt;&gt;"",OFFSET(P44,-1,0,1,1)&lt;&gt;"")),OFFSET(C44,-2,0,1,1),IFERROR(VLOOKUP(【動】入力シート➁!B44,テーブル1[[#All],[医薬品名]:[単位2]],COLUMN(【動】入力シート➁!P40)-3,0),"")))</f>
        <v/>
      </c>
      <c r="D44" s="65"/>
      <c r="E44" s="60" t="str">
        <f ca="1">IF(AND(B44="",OFFSET(B44,-1,0,1,1)&lt;&gt;""),OFFSET(E44,-1,0,1,1),IF(AND(B44="",OFFSET(B44,-1,0,1,1)="",OR(OR(OFFSET(F44,-1,0,1)&lt;0,OFFSET(H44,-1,0,1)&lt;0),OFFSET(P44,-1,0,1,1)&lt;&gt;"")),OFFSET(E44,-2,0,1,1),IFERROR(VLOOKUP(【動】入力シート➁!B44,テーブル1[[#All],[医薬品名]:[単位2]],COLUMN(テーブル1[[#Headers],[単位2]])-3,0),"")))</f>
        <v/>
      </c>
      <c r="F44" s="66"/>
      <c r="G44" s="62" t="str">
        <f t="shared" ca="1" si="0"/>
        <v/>
      </c>
      <c r="H44" s="69"/>
      <c r="I44" s="62" t="str">
        <f t="shared" ca="1" si="1"/>
        <v/>
      </c>
      <c r="J44" s="77"/>
      <c r="K44" s="62" t="str">
        <f t="shared" ca="1" si="2"/>
        <v/>
      </c>
      <c r="L44" s="78"/>
      <c r="M44" s="62" t="str">
        <f t="shared" ca="1" si="3"/>
        <v/>
      </c>
      <c r="N44" s="79"/>
      <c r="O44" s="81"/>
      <c r="P44" s="81"/>
      <c r="Q44" s="89"/>
      <c r="R44" s="90"/>
      <c r="S44" s="88" t="str">
        <f t="shared" ca="1" si="6"/>
        <v/>
      </c>
      <c r="V44" s="16">
        <f t="shared" si="4"/>
        <v>1</v>
      </c>
    </row>
    <row r="45" spans="1:22" ht="40" customHeight="1">
      <c r="A45" s="16">
        <f t="shared" ca="1" si="5"/>
        <v>39</v>
      </c>
      <c r="B45" s="64"/>
      <c r="C45" s="58" t="str">
        <f ca="1">IF(AND(B45="",OFFSET(B45,-1,0,1,1)&lt;&gt;""),OFFSET(C45,-1,0,1,1),IF(AND(B45="",OFFSET(B45,-1,0,1,1)="",OR(OFFSET(N45,-1,0,1)&lt;&gt;"",OFFSET(P45,-1,0,1,1)&lt;&gt;"")),OFFSET(C45,-2,0,1,1),IFERROR(VLOOKUP(【動】入力シート➁!B45,テーブル1[[#All],[医薬品名]:[単位2]],COLUMN(【動】入力シート➁!P41)-3,0),"")))</f>
        <v/>
      </c>
      <c r="D45" s="65"/>
      <c r="E45" s="60" t="str">
        <f ca="1">IF(AND(B45="",OFFSET(B45,-1,0,1,1)&lt;&gt;""),OFFSET(E45,-1,0,1,1),IF(AND(B45="",OFFSET(B45,-1,0,1,1)="",OR(OR(OFFSET(F45,-1,0,1)&lt;0,OFFSET(H45,-1,0,1)&lt;0),OFFSET(P45,-1,0,1,1)&lt;&gt;"")),OFFSET(E45,-2,0,1,1),IFERROR(VLOOKUP(【動】入力シート➁!B45,テーブル1[[#All],[医薬品名]:[単位2]],COLUMN(テーブル1[[#Headers],[単位2]])-3,0),"")))</f>
        <v/>
      </c>
      <c r="F45" s="66"/>
      <c r="G45" s="62" t="str">
        <f t="shared" ca="1" si="0"/>
        <v/>
      </c>
      <c r="H45" s="69"/>
      <c r="I45" s="62" t="str">
        <f t="shared" ca="1" si="1"/>
        <v/>
      </c>
      <c r="J45" s="77"/>
      <c r="K45" s="62" t="str">
        <f t="shared" ca="1" si="2"/>
        <v/>
      </c>
      <c r="L45" s="78"/>
      <c r="M45" s="62" t="str">
        <f t="shared" ca="1" si="3"/>
        <v/>
      </c>
      <c r="N45" s="79"/>
      <c r="O45" s="81"/>
      <c r="P45" s="81"/>
      <c r="Q45" s="89"/>
      <c r="R45" s="90"/>
      <c r="S45" s="88" t="str">
        <f t="shared" ca="1" si="6"/>
        <v/>
      </c>
      <c r="V45" s="16">
        <f t="shared" si="4"/>
        <v>1</v>
      </c>
    </row>
    <row r="46" spans="1:22" ht="40" customHeight="1">
      <c r="A46" s="16">
        <f t="shared" ca="1" si="5"/>
        <v>40</v>
      </c>
      <c r="B46" s="64"/>
      <c r="C46" s="58" t="str">
        <f ca="1">IF(AND(B46="",OFFSET(B46,-1,0,1,1)&lt;&gt;""),OFFSET(C46,-1,0,1,1),IF(AND(B46="",OFFSET(B46,-1,0,1,1)="",OR(OFFSET(N46,-1,0,1)&lt;&gt;"",OFFSET(P46,-1,0,1,1)&lt;&gt;"")),OFFSET(C46,-2,0,1,1),IFERROR(VLOOKUP(【動】入力シート➁!B46,テーブル1[[#All],[医薬品名]:[単位2]],COLUMN(【動】入力シート➁!P42)-3,0),"")))</f>
        <v/>
      </c>
      <c r="D46" s="65"/>
      <c r="E46" s="60" t="str">
        <f ca="1">IF(AND(B46="",OFFSET(B46,-1,0,1,1)&lt;&gt;""),OFFSET(E46,-1,0,1,1),IF(AND(B46="",OFFSET(B46,-1,0,1,1)="",OR(OR(OFFSET(F46,-1,0,1)&lt;0,OFFSET(H46,-1,0,1)&lt;0),OFFSET(P46,-1,0,1,1)&lt;&gt;"")),OFFSET(E46,-2,0,1,1),IFERROR(VLOOKUP(【動】入力シート➁!B46,テーブル1[[#All],[医薬品名]:[単位2]],COLUMN(テーブル1[[#Headers],[単位2]])-3,0),"")))</f>
        <v/>
      </c>
      <c r="F46" s="66"/>
      <c r="G46" s="62" t="str">
        <f t="shared" ca="1" si="0"/>
        <v/>
      </c>
      <c r="H46" s="69"/>
      <c r="I46" s="62" t="str">
        <f t="shared" ca="1" si="1"/>
        <v/>
      </c>
      <c r="J46" s="77"/>
      <c r="K46" s="62" t="str">
        <f t="shared" ca="1" si="2"/>
        <v/>
      </c>
      <c r="L46" s="78"/>
      <c r="M46" s="62" t="str">
        <f t="shared" ca="1" si="3"/>
        <v/>
      </c>
      <c r="N46" s="79"/>
      <c r="O46" s="81"/>
      <c r="P46" s="81"/>
      <c r="Q46" s="89"/>
      <c r="R46" s="90"/>
      <c r="S46" s="88" t="str">
        <f t="shared" ca="1" si="6"/>
        <v/>
      </c>
      <c r="V46" s="16">
        <f t="shared" si="4"/>
        <v>1</v>
      </c>
    </row>
    <row r="47" spans="1:22" ht="40" customHeight="1">
      <c r="A47" s="16">
        <f t="shared" ca="1" si="5"/>
        <v>41</v>
      </c>
      <c r="B47" s="64"/>
      <c r="C47" s="58" t="str">
        <f ca="1">IF(AND(B47="",OFFSET(B47,-1,0,1,1)&lt;&gt;""),OFFSET(C47,-1,0,1,1),IF(AND(B47="",OFFSET(B47,-1,0,1,1)="",OR(OFFSET(N47,-1,0,1)&lt;&gt;"",OFFSET(P47,-1,0,1,1)&lt;&gt;"")),OFFSET(C47,-2,0,1,1),IFERROR(VLOOKUP(【動】入力シート➁!B47,テーブル1[[#All],[医薬品名]:[単位2]],COLUMN(【動】入力シート➁!P43)-3,0),"")))</f>
        <v/>
      </c>
      <c r="D47" s="65"/>
      <c r="E47" s="60" t="str">
        <f ca="1">IF(AND(B47="",OFFSET(B47,-1,0,1,1)&lt;&gt;""),OFFSET(E47,-1,0,1,1),IF(AND(B47="",OFFSET(B47,-1,0,1,1)="",OR(OR(OFFSET(F47,-1,0,1)&lt;0,OFFSET(H47,-1,0,1)&lt;0),OFFSET(P47,-1,0,1,1)&lt;&gt;"")),OFFSET(E47,-2,0,1,1),IFERROR(VLOOKUP(【動】入力シート➁!B47,テーブル1[[#All],[医薬品名]:[単位2]],COLUMN(テーブル1[[#Headers],[単位2]])-3,0),"")))</f>
        <v/>
      </c>
      <c r="F47" s="66"/>
      <c r="G47" s="62" t="str">
        <f t="shared" ca="1" si="0"/>
        <v/>
      </c>
      <c r="H47" s="69"/>
      <c r="I47" s="62" t="str">
        <f t="shared" ca="1" si="1"/>
        <v/>
      </c>
      <c r="J47" s="77"/>
      <c r="K47" s="62" t="str">
        <f t="shared" ca="1" si="2"/>
        <v/>
      </c>
      <c r="L47" s="78"/>
      <c r="M47" s="62" t="str">
        <f t="shared" ca="1" si="3"/>
        <v/>
      </c>
      <c r="N47" s="79"/>
      <c r="O47" s="81"/>
      <c r="P47" s="81"/>
      <c r="Q47" s="89"/>
      <c r="R47" s="90"/>
      <c r="S47" s="88" t="str">
        <f t="shared" ca="1" si="6"/>
        <v/>
      </c>
      <c r="V47" s="16">
        <f t="shared" si="4"/>
        <v>1</v>
      </c>
    </row>
    <row r="48" spans="1:22" ht="40" customHeight="1">
      <c r="A48" s="16">
        <f t="shared" ca="1" si="5"/>
        <v>42</v>
      </c>
      <c r="B48" s="64"/>
      <c r="C48" s="58" t="str">
        <f ca="1">IF(AND(B48="",OFFSET(B48,-1,0,1,1)&lt;&gt;""),OFFSET(C48,-1,0,1,1),IF(AND(B48="",OFFSET(B48,-1,0,1,1)="",OR(OFFSET(N48,-1,0,1)&lt;&gt;"",OFFSET(P48,-1,0,1,1)&lt;&gt;"")),OFFSET(C48,-2,0,1,1),IFERROR(VLOOKUP(【動】入力シート➁!B48,テーブル1[[#All],[医薬品名]:[単位2]],COLUMN(【動】入力シート➁!P44)-3,0),"")))</f>
        <v/>
      </c>
      <c r="D48" s="65"/>
      <c r="E48" s="60" t="str">
        <f ca="1">IF(AND(B48="",OFFSET(B48,-1,0,1,1)&lt;&gt;""),OFFSET(E48,-1,0,1,1),IF(AND(B48="",OFFSET(B48,-1,0,1,1)="",OR(OR(OFFSET(F48,-1,0,1)&lt;0,OFFSET(H48,-1,0,1)&lt;0),OFFSET(P48,-1,0,1,1)&lt;&gt;"")),OFFSET(E48,-2,0,1,1),IFERROR(VLOOKUP(【動】入力シート➁!B48,テーブル1[[#All],[医薬品名]:[単位2]],COLUMN(テーブル1[[#Headers],[単位2]])-3,0),"")))</f>
        <v/>
      </c>
      <c r="F48" s="66"/>
      <c r="G48" s="62" t="str">
        <f t="shared" ca="1" si="0"/>
        <v/>
      </c>
      <c r="H48" s="69"/>
      <c r="I48" s="62" t="str">
        <f t="shared" ca="1" si="1"/>
        <v/>
      </c>
      <c r="J48" s="77"/>
      <c r="K48" s="62" t="str">
        <f t="shared" ca="1" si="2"/>
        <v/>
      </c>
      <c r="L48" s="78"/>
      <c r="M48" s="62" t="str">
        <f t="shared" ca="1" si="3"/>
        <v/>
      </c>
      <c r="N48" s="79"/>
      <c r="O48" s="81"/>
      <c r="P48" s="81"/>
      <c r="Q48" s="89"/>
      <c r="R48" s="90"/>
      <c r="S48" s="88" t="str">
        <f t="shared" ca="1" si="6"/>
        <v/>
      </c>
      <c r="V48" s="16">
        <f t="shared" si="4"/>
        <v>1</v>
      </c>
    </row>
    <row r="49" spans="1:22" ht="40" customHeight="1">
      <c r="A49" s="16">
        <f t="shared" ca="1" si="5"/>
        <v>43</v>
      </c>
      <c r="B49" s="64"/>
      <c r="C49" s="58" t="str">
        <f ca="1">IF(AND(B49="",OFFSET(B49,-1,0,1,1)&lt;&gt;""),OFFSET(C49,-1,0,1,1),IF(AND(B49="",OFFSET(B49,-1,0,1,1)="",OR(OFFSET(N49,-1,0,1)&lt;&gt;"",OFFSET(P49,-1,0,1,1)&lt;&gt;"")),OFFSET(C49,-2,0,1,1),IFERROR(VLOOKUP(【動】入力シート➁!B49,テーブル1[[#All],[医薬品名]:[単位2]],COLUMN(【動】入力シート➁!P45)-3,0),"")))</f>
        <v/>
      </c>
      <c r="D49" s="65"/>
      <c r="E49" s="60" t="str">
        <f ca="1">IF(AND(B49="",OFFSET(B49,-1,0,1,1)&lt;&gt;""),OFFSET(E49,-1,0,1,1),IF(AND(B49="",OFFSET(B49,-1,0,1,1)="",OR(OR(OFFSET(F49,-1,0,1)&lt;0,OFFSET(H49,-1,0,1)&lt;0),OFFSET(P49,-1,0,1,1)&lt;&gt;"")),OFFSET(E49,-2,0,1,1),IFERROR(VLOOKUP(【動】入力シート➁!B49,テーブル1[[#All],[医薬品名]:[単位2]],COLUMN(テーブル1[[#Headers],[単位2]])-3,0),"")))</f>
        <v/>
      </c>
      <c r="F49" s="66"/>
      <c r="G49" s="62" t="str">
        <f t="shared" ca="1" si="0"/>
        <v/>
      </c>
      <c r="H49" s="69"/>
      <c r="I49" s="62" t="str">
        <f t="shared" ca="1" si="1"/>
        <v/>
      </c>
      <c r="J49" s="77"/>
      <c r="K49" s="62" t="str">
        <f t="shared" ca="1" si="2"/>
        <v/>
      </c>
      <c r="L49" s="78"/>
      <c r="M49" s="62" t="str">
        <f t="shared" ca="1" si="3"/>
        <v/>
      </c>
      <c r="N49" s="79"/>
      <c r="O49" s="81"/>
      <c r="P49" s="81"/>
      <c r="Q49" s="89"/>
      <c r="R49" s="90"/>
      <c r="S49" s="88" t="str">
        <f t="shared" ca="1" si="6"/>
        <v/>
      </c>
      <c r="V49" s="16">
        <f t="shared" si="4"/>
        <v>1</v>
      </c>
    </row>
    <row r="50" spans="1:22" ht="40" customHeight="1">
      <c r="A50" s="16">
        <f t="shared" ca="1" si="5"/>
        <v>44</v>
      </c>
      <c r="B50" s="64"/>
      <c r="C50" s="58" t="str">
        <f ca="1">IF(AND(B50="",OFFSET(B50,-1,0,1,1)&lt;&gt;""),OFFSET(C50,-1,0,1,1),IF(AND(B50="",OFFSET(B50,-1,0,1,1)="",OR(OFFSET(N50,-1,0,1)&lt;&gt;"",OFFSET(P50,-1,0,1,1)&lt;&gt;"")),OFFSET(C50,-2,0,1,1),IFERROR(VLOOKUP(【動】入力シート➁!B50,テーブル1[[#All],[医薬品名]:[単位2]],COLUMN(【動】入力シート➁!P46)-3,0),"")))</f>
        <v/>
      </c>
      <c r="D50" s="65"/>
      <c r="E50" s="60" t="str">
        <f ca="1">IF(AND(B50="",OFFSET(B50,-1,0,1,1)&lt;&gt;""),OFFSET(E50,-1,0,1,1),IF(AND(B50="",OFFSET(B50,-1,0,1,1)="",OR(OR(OFFSET(F50,-1,0,1)&lt;0,OFFSET(H50,-1,0,1)&lt;0),OFFSET(P50,-1,0,1,1)&lt;&gt;"")),OFFSET(E50,-2,0,1,1),IFERROR(VLOOKUP(【動】入力シート➁!B50,テーブル1[[#All],[医薬品名]:[単位2]],COLUMN(テーブル1[[#Headers],[単位2]])-3,0),"")))</f>
        <v/>
      </c>
      <c r="F50" s="66"/>
      <c r="G50" s="62" t="str">
        <f t="shared" ca="1" si="0"/>
        <v/>
      </c>
      <c r="H50" s="69"/>
      <c r="I50" s="62" t="str">
        <f t="shared" ca="1" si="1"/>
        <v/>
      </c>
      <c r="J50" s="77"/>
      <c r="K50" s="62" t="str">
        <f t="shared" ca="1" si="2"/>
        <v/>
      </c>
      <c r="L50" s="78"/>
      <c r="M50" s="62" t="str">
        <f t="shared" ca="1" si="3"/>
        <v/>
      </c>
      <c r="N50" s="79"/>
      <c r="O50" s="81"/>
      <c r="P50" s="81"/>
      <c r="Q50" s="89"/>
      <c r="R50" s="90"/>
      <c r="S50" s="88" t="str">
        <f t="shared" ca="1" si="6"/>
        <v/>
      </c>
      <c r="V50" s="16">
        <f t="shared" si="4"/>
        <v>1</v>
      </c>
    </row>
    <row r="51" spans="1:22" ht="40" customHeight="1">
      <c r="A51" s="16">
        <f t="shared" ca="1" si="5"/>
        <v>45</v>
      </c>
      <c r="B51" s="64"/>
      <c r="C51" s="58" t="str">
        <f ca="1">IF(AND(B51="",OFFSET(B51,-1,0,1,1)&lt;&gt;""),OFFSET(C51,-1,0,1,1),IF(AND(B51="",OFFSET(B51,-1,0,1,1)="",OR(OFFSET(N51,-1,0,1)&lt;&gt;"",OFFSET(P51,-1,0,1,1)&lt;&gt;"")),OFFSET(C51,-2,0,1,1),IFERROR(VLOOKUP(【動】入力シート➁!B51,テーブル1[[#All],[医薬品名]:[単位2]],COLUMN(【動】入力シート➁!P47)-3,0),"")))</f>
        <v/>
      </c>
      <c r="D51" s="65"/>
      <c r="E51" s="60" t="str">
        <f ca="1">IF(AND(B51="",OFFSET(B51,-1,0,1,1)&lt;&gt;""),OFFSET(E51,-1,0,1,1),IF(AND(B51="",OFFSET(B51,-1,0,1,1)="",OR(OR(OFFSET(F51,-1,0,1)&lt;0,OFFSET(H51,-1,0,1)&lt;0),OFFSET(P51,-1,0,1,1)&lt;&gt;"")),OFFSET(E51,-2,0,1,1),IFERROR(VLOOKUP(【動】入力シート➁!B51,テーブル1[[#All],[医薬品名]:[単位2]],COLUMN(テーブル1[[#Headers],[単位2]])-3,0),"")))</f>
        <v/>
      </c>
      <c r="F51" s="66"/>
      <c r="G51" s="62" t="str">
        <f t="shared" ca="1" si="0"/>
        <v/>
      </c>
      <c r="H51" s="69"/>
      <c r="I51" s="62" t="str">
        <f t="shared" ca="1" si="1"/>
        <v/>
      </c>
      <c r="J51" s="77"/>
      <c r="K51" s="62" t="str">
        <f t="shared" ca="1" si="2"/>
        <v/>
      </c>
      <c r="L51" s="78"/>
      <c r="M51" s="62" t="str">
        <f t="shared" ca="1" si="3"/>
        <v/>
      </c>
      <c r="N51" s="79"/>
      <c r="O51" s="81"/>
      <c r="P51" s="81"/>
      <c r="Q51" s="89"/>
      <c r="R51" s="90"/>
      <c r="S51" s="88" t="str">
        <f t="shared" ca="1" si="6"/>
        <v/>
      </c>
      <c r="V51" s="16">
        <f t="shared" si="4"/>
        <v>1</v>
      </c>
    </row>
    <row r="52" spans="1:22" ht="40" customHeight="1">
      <c r="A52" s="16">
        <f t="shared" ca="1" si="5"/>
        <v>46</v>
      </c>
      <c r="B52" s="64"/>
      <c r="C52" s="58" t="str">
        <f ca="1">IF(AND(B52="",OFFSET(B52,-1,0,1,1)&lt;&gt;""),OFFSET(C52,-1,0,1,1),IF(AND(B52="",OFFSET(B52,-1,0,1,1)="",OR(OFFSET(N52,-1,0,1)&lt;&gt;"",OFFSET(P52,-1,0,1,1)&lt;&gt;"")),OFFSET(C52,-2,0,1,1),IFERROR(VLOOKUP(【動】入力シート➁!B52,テーブル1[[#All],[医薬品名]:[単位2]],COLUMN(【動】入力シート➁!P48)-3,0),"")))</f>
        <v/>
      </c>
      <c r="D52" s="65"/>
      <c r="E52" s="60" t="str">
        <f ca="1">IF(AND(B52="",OFFSET(B52,-1,0,1,1)&lt;&gt;""),OFFSET(E52,-1,0,1,1),IF(AND(B52="",OFFSET(B52,-1,0,1,1)="",OR(OR(OFFSET(F52,-1,0,1)&lt;0,OFFSET(H52,-1,0,1)&lt;0),OFFSET(P52,-1,0,1,1)&lt;&gt;"")),OFFSET(E52,-2,0,1,1),IFERROR(VLOOKUP(【動】入力シート➁!B52,テーブル1[[#All],[医薬品名]:[単位2]],COLUMN(テーブル1[[#Headers],[単位2]])-3,0),"")))</f>
        <v/>
      </c>
      <c r="F52" s="66"/>
      <c r="G52" s="62" t="str">
        <f t="shared" ca="1" si="0"/>
        <v/>
      </c>
      <c r="H52" s="69"/>
      <c r="I52" s="62" t="str">
        <f t="shared" ca="1" si="1"/>
        <v/>
      </c>
      <c r="J52" s="77"/>
      <c r="K52" s="62" t="str">
        <f t="shared" ca="1" si="2"/>
        <v/>
      </c>
      <c r="L52" s="78"/>
      <c r="M52" s="62" t="str">
        <f t="shared" ca="1" si="3"/>
        <v/>
      </c>
      <c r="N52" s="79"/>
      <c r="O52" s="81"/>
      <c r="P52" s="81"/>
      <c r="Q52" s="89"/>
      <c r="R52" s="90"/>
      <c r="S52" s="88" t="str">
        <f t="shared" ca="1" si="6"/>
        <v/>
      </c>
      <c r="V52" s="16">
        <f t="shared" si="4"/>
        <v>1</v>
      </c>
    </row>
    <row r="53" spans="1:22" ht="40" customHeight="1">
      <c r="A53" s="16">
        <f t="shared" ca="1" si="5"/>
        <v>47</v>
      </c>
      <c r="B53" s="64"/>
      <c r="C53" s="58" t="str">
        <f ca="1">IF(AND(B53="",OFFSET(B53,-1,0,1,1)&lt;&gt;""),OFFSET(C53,-1,0,1,1),IF(AND(B53="",OFFSET(B53,-1,0,1,1)="",OR(OFFSET(N53,-1,0,1)&lt;&gt;"",OFFSET(P53,-1,0,1,1)&lt;&gt;"")),OFFSET(C53,-2,0,1,1),IFERROR(VLOOKUP(【動】入力シート➁!B53,テーブル1[[#All],[医薬品名]:[単位2]],COLUMN(【動】入力シート➁!P49)-3,0),"")))</f>
        <v/>
      </c>
      <c r="D53" s="65"/>
      <c r="E53" s="60" t="str">
        <f ca="1">IF(AND(B53="",OFFSET(B53,-1,0,1,1)&lt;&gt;""),OFFSET(E53,-1,0,1,1),IF(AND(B53="",OFFSET(B53,-1,0,1,1)="",OR(OR(OFFSET(F53,-1,0,1)&lt;0,OFFSET(H53,-1,0,1)&lt;0),OFFSET(P53,-1,0,1,1)&lt;&gt;"")),OFFSET(E53,-2,0,1,1),IFERROR(VLOOKUP(【動】入力シート➁!B53,テーブル1[[#All],[医薬品名]:[単位2]],COLUMN(テーブル1[[#Headers],[単位2]])-3,0),"")))</f>
        <v/>
      </c>
      <c r="F53" s="66"/>
      <c r="G53" s="62" t="str">
        <f t="shared" ca="1" si="0"/>
        <v/>
      </c>
      <c r="H53" s="69"/>
      <c r="I53" s="62" t="str">
        <f t="shared" ca="1" si="1"/>
        <v/>
      </c>
      <c r="J53" s="77"/>
      <c r="K53" s="62" t="str">
        <f t="shared" ca="1" si="2"/>
        <v/>
      </c>
      <c r="L53" s="78"/>
      <c r="M53" s="62" t="str">
        <f t="shared" ca="1" si="3"/>
        <v/>
      </c>
      <c r="N53" s="79"/>
      <c r="O53" s="81"/>
      <c r="P53" s="81"/>
      <c r="Q53" s="89"/>
      <c r="R53" s="90"/>
      <c r="S53" s="88" t="str">
        <f t="shared" ca="1" si="6"/>
        <v/>
      </c>
      <c r="V53" s="16">
        <f t="shared" si="4"/>
        <v>1</v>
      </c>
    </row>
    <row r="54" spans="1:22" ht="40" customHeight="1">
      <c r="A54" s="16">
        <f t="shared" ca="1" si="5"/>
        <v>48</v>
      </c>
      <c r="B54" s="64"/>
      <c r="C54" s="58" t="str">
        <f ca="1">IF(AND(B54="",OFFSET(B54,-1,0,1,1)&lt;&gt;""),OFFSET(C54,-1,0,1,1),IF(AND(B54="",OFFSET(B54,-1,0,1,1)="",OR(OFFSET(N54,-1,0,1)&lt;&gt;"",OFFSET(P54,-1,0,1,1)&lt;&gt;"")),OFFSET(C54,-2,0,1,1),IFERROR(VLOOKUP(【動】入力シート➁!B54,テーブル1[[#All],[医薬品名]:[単位2]],COLUMN(【動】入力シート➁!P50)-3,0),"")))</f>
        <v/>
      </c>
      <c r="D54" s="65"/>
      <c r="E54" s="60" t="str">
        <f ca="1">IF(AND(B54="",OFFSET(B54,-1,0,1,1)&lt;&gt;""),OFFSET(E54,-1,0,1,1),IF(AND(B54="",OFFSET(B54,-1,0,1,1)="",OR(OR(OFFSET(F54,-1,0,1)&lt;0,OFFSET(H54,-1,0,1)&lt;0),OFFSET(P54,-1,0,1,1)&lt;&gt;"")),OFFSET(E54,-2,0,1,1),IFERROR(VLOOKUP(【動】入力シート➁!B54,テーブル1[[#All],[医薬品名]:[単位2]],COLUMN(テーブル1[[#Headers],[単位2]])-3,0),"")))</f>
        <v/>
      </c>
      <c r="F54" s="66"/>
      <c r="G54" s="62" t="str">
        <f t="shared" ca="1" si="0"/>
        <v/>
      </c>
      <c r="H54" s="69"/>
      <c r="I54" s="62" t="str">
        <f t="shared" ca="1" si="1"/>
        <v/>
      </c>
      <c r="J54" s="77"/>
      <c r="K54" s="62" t="str">
        <f t="shared" ca="1" si="2"/>
        <v/>
      </c>
      <c r="L54" s="78"/>
      <c r="M54" s="62" t="str">
        <f t="shared" ca="1" si="3"/>
        <v/>
      </c>
      <c r="N54" s="79"/>
      <c r="O54" s="81"/>
      <c r="P54" s="81"/>
      <c r="Q54" s="89"/>
      <c r="R54" s="90"/>
      <c r="S54" s="88" t="str">
        <f t="shared" ca="1" si="6"/>
        <v/>
      </c>
      <c r="V54" s="16">
        <f t="shared" si="4"/>
        <v>1</v>
      </c>
    </row>
    <row r="55" spans="1:22" ht="40" customHeight="1">
      <c r="A55" s="16">
        <f t="shared" ca="1" si="5"/>
        <v>49</v>
      </c>
      <c r="B55" s="64"/>
      <c r="C55" s="58" t="str">
        <f ca="1">IF(AND(B55="",OFFSET(B55,-1,0,1,1)&lt;&gt;""),OFFSET(C55,-1,0,1,1),IF(AND(B55="",OFFSET(B55,-1,0,1,1)="",OR(OFFSET(N55,-1,0,1)&lt;&gt;"",OFFSET(P55,-1,0,1,1)&lt;&gt;"")),OFFSET(C55,-2,0,1,1),IFERROR(VLOOKUP(【動】入力シート➁!B55,テーブル1[[#All],[医薬品名]:[単位2]],COLUMN(【動】入力シート➁!P51)-3,0),"")))</f>
        <v/>
      </c>
      <c r="D55" s="65"/>
      <c r="E55" s="60" t="str">
        <f ca="1">IF(AND(B55="",OFFSET(B55,-1,0,1,1)&lt;&gt;""),OFFSET(E55,-1,0,1,1),IF(AND(B55="",OFFSET(B55,-1,0,1,1)="",OR(OR(OFFSET(F55,-1,0,1)&lt;0,OFFSET(H55,-1,0,1)&lt;0),OFFSET(P55,-1,0,1,1)&lt;&gt;"")),OFFSET(E55,-2,0,1,1),IFERROR(VLOOKUP(【動】入力シート➁!B55,テーブル1[[#All],[医薬品名]:[単位2]],COLUMN(テーブル1[[#Headers],[単位2]])-3,0),"")))</f>
        <v/>
      </c>
      <c r="F55" s="66"/>
      <c r="G55" s="62" t="str">
        <f t="shared" ca="1" si="0"/>
        <v/>
      </c>
      <c r="H55" s="69"/>
      <c r="I55" s="62" t="str">
        <f t="shared" ca="1" si="1"/>
        <v/>
      </c>
      <c r="J55" s="77"/>
      <c r="K55" s="62" t="str">
        <f t="shared" ca="1" si="2"/>
        <v/>
      </c>
      <c r="L55" s="78"/>
      <c r="M55" s="62" t="str">
        <f t="shared" ca="1" si="3"/>
        <v/>
      </c>
      <c r="N55" s="79"/>
      <c r="O55" s="81"/>
      <c r="P55" s="81"/>
      <c r="Q55" s="89"/>
      <c r="R55" s="90"/>
      <c r="S55" s="88" t="str">
        <f t="shared" ca="1" si="6"/>
        <v/>
      </c>
      <c r="V55" s="16">
        <f t="shared" si="4"/>
        <v>1</v>
      </c>
    </row>
    <row r="56" spans="1:22" ht="40" customHeight="1">
      <c r="A56" s="16">
        <f t="shared" ca="1" si="5"/>
        <v>50</v>
      </c>
      <c r="B56" s="64"/>
      <c r="C56" s="58" t="str">
        <f ca="1">IF(AND(B56="",OFFSET(B56,-1,0,1,1)&lt;&gt;""),OFFSET(C56,-1,0,1,1),IF(AND(B56="",OFFSET(B56,-1,0,1,1)="",OR(OFFSET(N56,-1,0,1)&lt;&gt;"",OFFSET(P56,-1,0,1,1)&lt;&gt;"")),OFFSET(C56,-2,0,1,1),IFERROR(VLOOKUP(【動】入力シート➁!B56,テーブル1[[#All],[医薬品名]:[単位2]],COLUMN(【動】入力シート➁!P52)-3,0),"")))</f>
        <v/>
      </c>
      <c r="D56" s="65"/>
      <c r="E56" s="60" t="str">
        <f ca="1">IF(AND(B56="",OFFSET(B56,-1,0,1,1)&lt;&gt;""),OFFSET(E56,-1,0,1,1),IF(AND(B56="",OFFSET(B56,-1,0,1,1)="",OR(OR(OFFSET(F56,-1,0,1)&lt;0,OFFSET(H56,-1,0,1)&lt;0),OFFSET(P56,-1,0,1,1)&lt;&gt;"")),OFFSET(E56,-2,0,1,1),IFERROR(VLOOKUP(【動】入力シート➁!B56,テーブル1[[#All],[医薬品名]:[単位2]],COLUMN(テーブル1[[#Headers],[単位2]])-3,0),"")))</f>
        <v/>
      </c>
      <c r="F56" s="66"/>
      <c r="G56" s="62" t="str">
        <f t="shared" ca="1" si="0"/>
        <v/>
      </c>
      <c r="H56" s="69"/>
      <c r="I56" s="62" t="str">
        <f t="shared" ca="1" si="1"/>
        <v/>
      </c>
      <c r="J56" s="77"/>
      <c r="K56" s="62" t="str">
        <f t="shared" ca="1" si="2"/>
        <v/>
      </c>
      <c r="L56" s="78"/>
      <c r="M56" s="62" t="str">
        <f t="shared" ca="1" si="3"/>
        <v/>
      </c>
      <c r="N56" s="79"/>
      <c r="O56" s="81"/>
      <c r="P56" s="81"/>
      <c r="Q56" s="89"/>
      <c r="R56" s="90"/>
      <c r="S56" s="88" t="str">
        <f t="shared" ca="1" si="6"/>
        <v/>
      </c>
      <c r="V56" s="16">
        <f t="shared" si="4"/>
        <v>1</v>
      </c>
    </row>
    <row r="57" spans="1:22" ht="40" customHeight="1">
      <c r="A57" s="16">
        <f t="shared" ca="1" si="5"/>
        <v>51</v>
      </c>
      <c r="B57" s="64"/>
      <c r="C57" s="58" t="str">
        <f ca="1">IF(AND(B57="",OFFSET(B57,-1,0,1,1)&lt;&gt;""),OFFSET(C57,-1,0,1,1),IF(AND(B57="",OFFSET(B57,-1,0,1,1)="",OR(OFFSET(N57,-1,0,1)&lt;&gt;"",OFFSET(P57,-1,0,1,1)&lt;&gt;"")),OFFSET(C57,-2,0,1,1),IFERROR(VLOOKUP(【動】入力シート➁!B57,テーブル1[[#All],[医薬品名]:[単位2]],COLUMN(【動】入力シート➁!P53)-3,0),"")))</f>
        <v/>
      </c>
      <c r="D57" s="65"/>
      <c r="E57" s="60" t="str">
        <f ca="1">IF(AND(B57="",OFFSET(B57,-1,0,1,1)&lt;&gt;""),OFFSET(E57,-1,0,1,1),IF(AND(B57="",OFFSET(B57,-1,0,1,1)="",OR(OR(OFFSET(F57,-1,0,1)&lt;0,OFFSET(H57,-1,0,1)&lt;0),OFFSET(P57,-1,0,1,1)&lt;&gt;"")),OFFSET(E57,-2,0,1,1),IFERROR(VLOOKUP(【動】入力シート➁!B57,テーブル1[[#All],[医薬品名]:[単位2]],COLUMN(テーブル1[[#Headers],[単位2]])-3,0),"")))</f>
        <v/>
      </c>
      <c r="F57" s="66"/>
      <c r="G57" s="62" t="str">
        <f t="shared" ca="1" si="0"/>
        <v/>
      </c>
      <c r="H57" s="69"/>
      <c r="I57" s="62" t="str">
        <f t="shared" ca="1" si="1"/>
        <v/>
      </c>
      <c r="J57" s="77"/>
      <c r="K57" s="62" t="str">
        <f t="shared" ca="1" si="2"/>
        <v/>
      </c>
      <c r="L57" s="78"/>
      <c r="M57" s="62" t="str">
        <f t="shared" ca="1" si="3"/>
        <v/>
      </c>
      <c r="N57" s="79"/>
      <c r="O57" s="81"/>
      <c r="P57" s="81"/>
      <c r="Q57" s="89"/>
      <c r="R57" s="90"/>
      <c r="S57" s="88" t="str">
        <f t="shared" ca="1" si="6"/>
        <v/>
      </c>
      <c r="V57" s="16">
        <f t="shared" si="4"/>
        <v>1</v>
      </c>
    </row>
    <row r="58" spans="1:22" ht="40" customHeight="1">
      <c r="A58" s="16">
        <f t="shared" ca="1" si="5"/>
        <v>52</v>
      </c>
      <c r="B58" s="64"/>
      <c r="C58" s="58" t="str">
        <f ca="1">IF(AND(B58="",OFFSET(B58,-1,0,1,1)&lt;&gt;""),OFFSET(C58,-1,0,1,1),IF(AND(B58="",OFFSET(B58,-1,0,1,1)="",OR(OFFSET(N58,-1,0,1)&lt;&gt;"",OFFSET(P58,-1,0,1,1)&lt;&gt;"")),OFFSET(C58,-2,0,1,1),IFERROR(VLOOKUP(【動】入力シート➁!B58,テーブル1[[#All],[医薬品名]:[単位2]],COLUMN(【動】入力シート➁!P54)-3,0),"")))</f>
        <v/>
      </c>
      <c r="D58" s="65"/>
      <c r="E58" s="60" t="str">
        <f ca="1">IF(AND(B58="",OFFSET(B58,-1,0,1,1)&lt;&gt;""),OFFSET(E58,-1,0,1,1),IF(AND(B58="",OFFSET(B58,-1,0,1,1)="",OR(OR(OFFSET(F58,-1,0,1)&lt;0,OFFSET(H58,-1,0,1)&lt;0),OFFSET(P58,-1,0,1,1)&lt;&gt;"")),OFFSET(E58,-2,0,1,1),IFERROR(VLOOKUP(【動】入力シート➁!B58,テーブル1[[#All],[医薬品名]:[単位2]],COLUMN(テーブル1[[#Headers],[単位2]])-3,0),"")))</f>
        <v/>
      </c>
      <c r="F58" s="66"/>
      <c r="G58" s="62" t="str">
        <f t="shared" ca="1" si="0"/>
        <v/>
      </c>
      <c r="H58" s="69"/>
      <c r="I58" s="62" t="str">
        <f t="shared" ca="1" si="1"/>
        <v/>
      </c>
      <c r="J58" s="77"/>
      <c r="K58" s="62" t="str">
        <f t="shared" ca="1" si="2"/>
        <v/>
      </c>
      <c r="L58" s="78"/>
      <c r="M58" s="62" t="str">
        <f t="shared" ca="1" si="3"/>
        <v/>
      </c>
      <c r="N58" s="79"/>
      <c r="O58" s="81"/>
      <c r="P58" s="81"/>
      <c r="Q58" s="89"/>
      <c r="R58" s="90"/>
      <c r="S58" s="88" t="str">
        <f t="shared" ca="1" si="6"/>
        <v/>
      </c>
      <c r="V58" s="16">
        <f t="shared" si="4"/>
        <v>1</v>
      </c>
    </row>
    <row r="59" spans="1:22" ht="40" customHeight="1">
      <c r="A59" s="16">
        <f t="shared" ca="1" si="5"/>
        <v>53</v>
      </c>
      <c r="B59" s="64"/>
      <c r="C59" s="58" t="str">
        <f ca="1">IF(AND(B59="",OFFSET(B59,-1,0,1,1)&lt;&gt;""),OFFSET(C59,-1,0,1,1),IF(AND(B59="",OFFSET(B59,-1,0,1,1)="",OR(OFFSET(N59,-1,0,1)&lt;&gt;"",OFFSET(P59,-1,0,1,1)&lt;&gt;"")),OFFSET(C59,-2,0,1,1),IFERROR(VLOOKUP(【動】入力シート➁!B59,テーブル1[[#All],[医薬品名]:[単位2]],COLUMN(【動】入力シート➁!P55)-3,0),"")))</f>
        <v/>
      </c>
      <c r="D59" s="65"/>
      <c r="E59" s="60" t="str">
        <f ca="1">IF(AND(B59="",OFFSET(B59,-1,0,1,1)&lt;&gt;""),OFFSET(E59,-1,0,1,1),IF(AND(B59="",OFFSET(B59,-1,0,1,1)="",OR(OR(OFFSET(F59,-1,0,1)&lt;0,OFFSET(H59,-1,0,1)&lt;0),OFFSET(P59,-1,0,1,1)&lt;&gt;"")),OFFSET(E59,-2,0,1,1),IFERROR(VLOOKUP(【動】入力シート➁!B59,テーブル1[[#All],[医薬品名]:[単位2]],COLUMN(テーブル1[[#Headers],[単位2]])-3,0),"")))</f>
        <v/>
      </c>
      <c r="F59" s="66"/>
      <c r="G59" s="62" t="str">
        <f t="shared" ca="1" si="0"/>
        <v/>
      </c>
      <c r="H59" s="69"/>
      <c r="I59" s="62" t="str">
        <f t="shared" ca="1" si="1"/>
        <v/>
      </c>
      <c r="J59" s="77"/>
      <c r="K59" s="62" t="str">
        <f t="shared" ca="1" si="2"/>
        <v/>
      </c>
      <c r="L59" s="78"/>
      <c r="M59" s="62" t="str">
        <f t="shared" ca="1" si="3"/>
        <v/>
      </c>
      <c r="N59" s="79"/>
      <c r="O59" s="81"/>
      <c r="P59" s="81"/>
      <c r="Q59" s="89"/>
      <c r="R59" s="90"/>
      <c r="S59" s="88" t="str">
        <f t="shared" ca="1" si="6"/>
        <v/>
      </c>
      <c r="V59" s="16">
        <f t="shared" si="4"/>
        <v>1</v>
      </c>
    </row>
    <row r="60" spans="1:22" ht="40" customHeight="1">
      <c r="A60" s="16">
        <f t="shared" ca="1" si="5"/>
        <v>54</v>
      </c>
      <c r="B60" s="64"/>
      <c r="C60" s="58" t="str">
        <f ca="1">IF(AND(B60="",OFFSET(B60,-1,0,1,1)&lt;&gt;""),OFFSET(C60,-1,0,1,1),IF(AND(B60="",OFFSET(B60,-1,0,1,1)="",OR(OFFSET(N60,-1,0,1)&lt;&gt;"",OFFSET(P60,-1,0,1,1)&lt;&gt;"")),OFFSET(C60,-2,0,1,1),IFERROR(VLOOKUP(【動】入力シート➁!B60,テーブル1[[#All],[医薬品名]:[単位2]],COLUMN(【動】入力シート➁!P56)-3,0),"")))</f>
        <v/>
      </c>
      <c r="D60" s="65"/>
      <c r="E60" s="60" t="str">
        <f ca="1">IF(AND(B60="",OFFSET(B60,-1,0,1,1)&lt;&gt;""),OFFSET(E60,-1,0,1,1),IF(AND(B60="",OFFSET(B60,-1,0,1,1)="",OR(OR(OFFSET(F60,-1,0,1)&lt;0,OFFSET(H60,-1,0,1)&lt;0),OFFSET(P60,-1,0,1,1)&lt;&gt;"")),OFFSET(E60,-2,0,1,1),IFERROR(VLOOKUP(【動】入力シート➁!B60,テーブル1[[#All],[医薬品名]:[単位2]],COLUMN(テーブル1[[#Headers],[単位2]])-3,0),"")))</f>
        <v/>
      </c>
      <c r="F60" s="66"/>
      <c r="G60" s="62" t="str">
        <f t="shared" ca="1" si="0"/>
        <v/>
      </c>
      <c r="H60" s="69"/>
      <c r="I60" s="62" t="str">
        <f t="shared" ca="1" si="1"/>
        <v/>
      </c>
      <c r="J60" s="77"/>
      <c r="K60" s="62" t="str">
        <f t="shared" ca="1" si="2"/>
        <v/>
      </c>
      <c r="L60" s="78"/>
      <c r="M60" s="62" t="str">
        <f t="shared" ca="1" si="3"/>
        <v/>
      </c>
      <c r="N60" s="79"/>
      <c r="O60" s="81"/>
      <c r="P60" s="81"/>
      <c r="Q60" s="89"/>
      <c r="R60" s="90"/>
      <c r="S60" s="88" t="str">
        <f t="shared" ca="1" si="6"/>
        <v/>
      </c>
      <c r="V60" s="16">
        <f t="shared" si="4"/>
        <v>1</v>
      </c>
    </row>
    <row r="61" spans="1:22" ht="40" customHeight="1">
      <c r="A61" s="16">
        <f t="shared" ca="1" si="5"/>
        <v>55</v>
      </c>
      <c r="B61" s="64"/>
      <c r="C61" s="58" t="str">
        <f ca="1">IF(AND(B61="",OFFSET(B61,-1,0,1,1)&lt;&gt;""),OFFSET(C61,-1,0,1,1),IF(AND(B61="",OFFSET(B61,-1,0,1,1)="",OR(OFFSET(N61,-1,0,1)&lt;&gt;"",OFFSET(P61,-1,0,1,1)&lt;&gt;"")),OFFSET(C61,-2,0,1,1),IFERROR(VLOOKUP(【動】入力シート➁!B61,テーブル1[[#All],[医薬品名]:[単位2]],COLUMN(【動】入力シート➁!P57)-3,0),"")))</f>
        <v/>
      </c>
      <c r="D61" s="65"/>
      <c r="E61" s="60" t="str">
        <f ca="1">IF(AND(B61="",OFFSET(B61,-1,0,1,1)&lt;&gt;""),OFFSET(E61,-1,0,1,1),IF(AND(B61="",OFFSET(B61,-1,0,1,1)="",OR(OR(OFFSET(F61,-1,0,1)&lt;0,OFFSET(H61,-1,0,1)&lt;0),OFFSET(P61,-1,0,1,1)&lt;&gt;"")),OFFSET(E61,-2,0,1,1),IFERROR(VLOOKUP(【動】入力シート➁!B61,テーブル1[[#All],[医薬品名]:[単位2]],COLUMN(テーブル1[[#Headers],[単位2]])-3,0),"")))</f>
        <v/>
      </c>
      <c r="F61" s="66"/>
      <c r="G61" s="62" t="str">
        <f t="shared" ca="1" si="0"/>
        <v/>
      </c>
      <c r="H61" s="69"/>
      <c r="I61" s="62" t="str">
        <f t="shared" ca="1" si="1"/>
        <v/>
      </c>
      <c r="J61" s="77"/>
      <c r="K61" s="62" t="str">
        <f t="shared" ca="1" si="2"/>
        <v/>
      </c>
      <c r="L61" s="78"/>
      <c r="M61" s="62" t="str">
        <f t="shared" ca="1" si="3"/>
        <v/>
      </c>
      <c r="N61" s="79"/>
      <c r="O61" s="81"/>
      <c r="P61" s="81"/>
      <c r="Q61" s="89"/>
      <c r="R61" s="90"/>
      <c r="S61" s="88" t="str">
        <f t="shared" ca="1" si="6"/>
        <v/>
      </c>
      <c r="V61" s="16">
        <f t="shared" si="4"/>
        <v>1</v>
      </c>
    </row>
    <row r="62" spans="1:22" ht="40" customHeight="1">
      <c r="A62" s="16">
        <f t="shared" ca="1" si="5"/>
        <v>56</v>
      </c>
      <c r="B62" s="64"/>
      <c r="C62" s="58" t="str">
        <f ca="1">IF(AND(B62="",OFFSET(B62,-1,0,1,1)&lt;&gt;""),OFFSET(C62,-1,0,1,1),IF(AND(B62="",OFFSET(B62,-1,0,1,1)="",OR(OFFSET(N62,-1,0,1)&lt;&gt;"",OFFSET(P62,-1,0,1,1)&lt;&gt;"")),OFFSET(C62,-2,0,1,1),IFERROR(VLOOKUP(【動】入力シート➁!B62,テーブル1[[#All],[医薬品名]:[単位2]],COLUMN(【動】入力シート➁!P58)-3,0),"")))</f>
        <v/>
      </c>
      <c r="D62" s="65"/>
      <c r="E62" s="60" t="str">
        <f ca="1">IF(AND(B62="",OFFSET(B62,-1,0,1,1)&lt;&gt;""),OFFSET(E62,-1,0,1,1),IF(AND(B62="",OFFSET(B62,-1,0,1,1)="",OR(OR(OFFSET(F62,-1,0,1)&lt;0,OFFSET(H62,-1,0,1)&lt;0),OFFSET(P62,-1,0,1,1)&lt;&gt;"")),OFFSET(E62,-2,0,1,1),IFERROR(VLOOKUP(【動】入力シート➁!B62,テーブル1[[#All],[医薬品名]:[単位2]],COLUMN(テーブル1[[#Headers],[単位2]])-3,0),"")))</f>
        <v/>
      </c>
      <c r="F62" s="66"/>
      <c r="G62" s="62" t="str">
        <f t="shared" ca="1" si="0"/>
        <v/>
      </c>
      <c r="H62" s="69"/>
      <c r="I62" s="62" t="str">
        <f t="shared" ca="1" si="1"/>
        <v/>
      </c>
      <c r="J62" s="77"/>
      <c r="K62" s="62" t="str">
        <f t="shared" ca="1" si="2"/>
        <v/>
      </c>
      <c r="L62" s="78"/>
      <c r="M62" s="62" t="str">
        <f t="shared" ca="1" si="3"/>
        <v/>
      </c>
      <c r="N62" s="79"/>
      <c r="O62" s="81"/>
      <c r="P62" s="81"/>
      <c r="Q62" s="89"/>
      <c r="R62" s="90"/>
      <c r="S62" s="88" t="str">
        <f t="shared" ca="1" si="6"/>
        <v/>
      </c>
      <c r="V62" s="16">
        <f t="shared" si="4"/>
        <v>1</v>
      </c>
    </row>
    <row r="63" spans="1:22" ht="40" customHeight="1">
      <c r="A63" s="16">
        <f t="shared" ca="1" si="5"/>
        <v>57</v>
      </c>
      <c r="B63" s="64"/>
      <c r="C63" s="58" t="str">
        <f ca="1">IF(AND(B63="",OFFSET(B63,-1,0,1,1)&lt;&gt;""),OFFSET(C63,-1,0,1,1),IF(AND(B63="",OFFSET(B63,-1,0,1,1)="",OR(OFFSET(N63,-1,0,1)&lt;&gt;"",OFFSET(P63,-1,0,1,1)&lt;&gt;"")),OFFSET(C63,-2,0,1,1),IFERROR(VLOOKUP(【動】入力シート➁!B63,テーブル1[[#All],[医薬品名]:[単位2]],COLUMN(【動】入力シート➁!P59)-3,0),"")))</f>
        <v/>
      </c>
      <c r="D63" s="65"/>
      <c r="E63" s="60" t="str">
        <f ca="1">IF(AND(B63="",OFFSET(B63,-1,0,1,1)&lt;&gt;""),OFFSET(E63,-1,0,1,1),IF(AND(B63="",OFFSET(B63,-1,0,1,1)="",OR(OR(OFFSET(F63,-1,0,1)&lt;0,OFFSET(H63,-1,0,1)&lt;0),OFFSET(P63,-1,0,1,1)&lt;&gt;"")),OFFSET(E63,-2,0,1,1),IFERROR(VLOOKUP(【動】入力シート➁!B63,テーブル1[[#All],[医薬品名]:[単位2]],COLUMN(テーブル1[[#Headers],[単位2]])-3,0),"")))</f>
        <v/>
      </c>
      <c r="F63" s="66"/>
      <c r="G63" s="62" t="str">
        <f t="shared" ca="1" si="0"/>
        <v/>
      </c>
      <c r="H63" s="69"/>
      <c r="I63" s="62" t="str">
        <f t="shared" ca="1" si="1"/>
        <v/>
      </c>
      <c r="J63" s="77"/>
      <c r="K63" s="62" t="str">
        <f t="shared" ca="1" si="2"/>
        <v/>
      </c>
      <c r="L63" s="78"/>
      <c r="M63" s="62" t="str">
        <f t="shared" ca="1" si="3"/>
        <v/>
      </c>
      <c r="N63" s="79"/>
      <c r="O63" s="81"/>
      <c r="P63" s="81"/>
      <c r="Q63" s="89"/>
      <c r="R63" s="90"/>
      <c r="S63" s="88" t="str">
        <f t="shared" ca="1" si="6"/>
        <v/>
      </c>
      <c r="V63" s="16">
        <f t="shared" si="4"/>
        <v>1</v>
      </c>
    </row>
    <row r="64" spans="1:22" ht="40" customHeight="1">
      <c r="A64" s="16">
        <f t="shared" ca="1" si="5"/>
        <v>58</v>
      </c>
      <c r="B64" s="64"/>
      <c r="C64" s="58" t="str">
        <f ca="1">IF(AND(B64="",OFFSET(B64,-1,0,1,1)&lt;&gt;""),OFFSET(C64,-1,0,1,1),IF(AND(B64="",OFFSET(B64,-1,0,1,1)="",OR(OFFSET(N64,-1,0,1)&lt;&gt;"",OFFSET(P64,-1,0,1,1)&lt;&gt;"")),OFFSET(C64,-2,0,1,1),IFERROR(VLOOKUP(【動】入力シート➁!B64,テーブル1[[#All],[医薬品名]:[単位2]],COLUMN(【動】入力シート➁!P60)-3,0),"")))</f>
        <v/>
      </c>
      <c r="D64" s="65"/>
      <c r="E64" s="60" t="str">
        <f ca="1">IF(AND(B64="",OFFSET(B64,-1,0,1,1)&lt;&gt;""),OFFSET(E64,-1,0,1,1),IF(AND(B64="",OFFSET(B64,-1,0,1,1)="",OR(OR(OFFSET(F64,-1,0,1)&lt;0,OFFSET(H64,-1,0,1)&lt;0),OFFSET(P64,-1,0,1,1)&lt;&gt;"")),OFFSET(E64,-2,0,1,1),IFERROR(VLOOKUP(【動】入力シート➁!B64,テーブル1[[#All],[医薬品名]:[単位2]],COLUMN(テーブル1[[#Headers],[単位2]])-3,0),"")))</f>
        <v/>
      </c>
      <c r="F64" s="66"/>
      <c r="G64" s="62" t="str">
        <f t="shared" ca="1" si="0"/>
        <v/>
      </c>
      <c r="H64" s="69"/>
      <c r="I64" s="62" t="str">
        <f t="shared" ca="1" si="1"/>
        <v/>
      </c>
      <c r="J64" s="77"/>
      <c r="K64" s="62" t="str">
        <f t="shared" ca="1" si="2"/>
        <v/>
      </c>
      <c r="L64" s="78"/>
      <c r="M64" s="62" t="str">
        <f t="shared" ca="1" si="3"/>
        <v/>
      </c>
      <c r="N64" s="79"/>
      <c r="O64" s="81"/>
      <c r="P64" s="81"/>
      <c r="Q64" s="89"/>
      <c r="R64" s="90"/>
      <c r="S64" s="88" t="str">
        <f t="shared" ca="1" si="6"/>
        <v/>
      </c>
      <c r="V64" s="16">
        <f t="shared" si="4"/>
        <v>1</v>
      </c>
    </row>
    <row r="65" spans="1:22" ht="40" customHeight="1">
      <c r="A65" s="16">
        <f t="shared" ca="1" si="5"/>
        <v>59</v>
      </c>
      <c r="B65" s="64"/>
      <c r="C65" s="58" t="str">
        <f ca="1">IF(AND(B65="",OFFSET(B65,-1,0,1,1)&lt;&gt;""),OFFSET(C65,-1,0,1,1),IF(AND(B65="",OFFSET(B65,-1,0,1,1)="",OR(OFFSET(N65,-1,0,1)&lt;&gt;"",OFFSET(P65,-1,0,1,1)&lt;&gt;"")),OFFSET(C65,-2,0,1,1),IFERROR(VLOOKUP(【動】入力シート➁!B65,テーブル1[[#All],[医薬品名]:[単位2]],COLUMN(【動】入力シート➁!P61)-3,0),"")))</f>
        <v/>
      </c>
      <c r="D65" s="65"/>
      <c r="E65" s="60" t="str">
        <f ca="1">IF(AND(B65="",OFFSET(B65,-1,0,1,1)&lt;&gt;""),OFFSET(E65,-1,0,1,1),IF(AND(B65="",OFFSET(B65,-1,0,1,1)="",OR(OR(OFFSET(F65,-1,0,1)&lt;0,OFFSET(H65,-1,0,1)&lt;0),OFFSET(P65,-1,0,1,1)&lt;&gt;"")),OFFSET(E65,-2,0,1,1),IFERROR(VLOOKUP(【動】入力シート➁!B65,テーブル1[[#All],[医薬品名]:[単位2]],COLUMN(テーブル1[[#Headers],[単位2]])-3,0),"")))</f>
        <v/>
      </c>
      <c r="F65" s="66"/>
      <c r="G65" s="62" t="str">
        <f t="shared" ca="1" si="0"/>
        <v/>
      </c>
      <c r="H65" s="69"/>
      <c r="I65" s="62" t="str">
        <f t="shared" ca="1" si="1"/>
        <v/>
      </c>
      <c r="J65" s="77"/>
      <c r="K65" s="62" t="str">
        <f t="shared" ca="1" si="2"/>
        <v/>
      </c>
      <c r="L65" s="78"/>
      <c r="M65" s="62" t="str">
        <f t="shared" ca="1" si="3"/>
        <v/>
      </c>
      <c r="N65" s="79"/>
      <c r="O65" s="81"/>
      <c r="P65" s="81"/>
      <c r="Q65" s="89"/>
      <c r="R65" s="90"/>
      <c r="S65" s="88" t="str">
        <f t="shared" ca="1" si="6"/>
        <v/>
      </c>
      <c r="V65" s="16">
        <f t="shared" si="4"/>
        <v>1</v>
      </c>
    </row>
    <row r="66" spans="1:22" ht="40" customHeight="1">
      <c r="A66" s="16">
        <f t="shared" ca="1" si="5"/>
        <v>60</v>
      </c>
      <c r="B66" s="64"/>
      <c r="C66" s="58" t="str">
        <f ca="1">IF(AND(B66="",OFFSET(B66,-1,0,1,1)&lt;&gt;""),OFFSET(C66,-1,0,1,1),IF(AND(B66="",OFFSET(B66,-1,0,1,1)="",OR(OFFSET(N66,-1,0,1)&lt;&gt;"",OFFSET(P66,-1,0,1,1)&lt;&gt;"")),OFFSET(C66,-2,0,1,1),IFERROR(VLOOKUP(【動】入力シート➁!B66,テーブル1[[#All],[医薬品名]:[単位2]],COLUMN(【動】入力シート➁!P62)-3,0),"")))</f>
        <v/>
      </c>
      <c r="D66" s="65"/>
      <c r="E66" s="60" t="str">
        <f ca="1">IF(AND(B66="",OFFSET(B66,-1,0,1,1)&lt;&gt;""),OFFSET(E66,-1,0,1,1),IF(AND(B66="",OFFSET(B66,-1,0,1,1)="",OR(OR(OFFSET(F66,-1,0,1)&lt;0,OFFSET(H66,-1,0,1)&lt;0),OFFSET(P66,-1,0,1,1)&lt;&gt;"")),OFFSET(E66,-2,0,1,1),IFERROR(VLOOKUP(【動】入力シート➁!B66,テーブル1[[#All],[医薬品名]:[単位2]],COLUMN(テーブル1[[#Headers],[単位2]])-3,0),"")))</f>
        <v/>
      </c>
      <c r="F66" s="66"/>
      <c r="G66" s="62" t="str">
        <f t="shared" ca="1" si="0"/>
        <v/>
      </c>
      <c r="H66" s="69"/>
      <c r="I66" s="62" t="str">
        <f t="shared" ca="1" si="1"/>
        <v/>
      </c>
      <c r="J66" s="77"/>
      <c r="K66" s="62" t="str">
        <f t="shared" ca="1" si="2"/>
        <v/>
      </c>
      <c r="L66" s="78"/>
      <c r="M66" s="62" t="str">
        <f t="shared" ca="1" si="3"/>
        <v/>
      </c>
      <c r="N66" s="79"/>
      <c r="O66" s="81"/>
      <c r="P66" s="81"/>
      <c r="Q66" s="89"/>
      <c r="R66" s="90"/>
      <c r="S66" s="88" t="str">
        <f t="shared" ca="1" si="6"/>
        <v/>
      </c>
      <c r="V66" s="16">
        <f t="shared" si="4"/>
        <v>1</v>
      </c>
    </row>
    <row r="67" spans="1:22" ht="40" customHeight="1">
      <c r="A67" s="16">
        <f t="shared" ca="1" si="5"/>
        <v>61</v>
      </c>
      <c r="B67" s="64"/>
      <c r="C67" s="58" t="str">
        <f ca="1">IF(AND(B67="",OFFSET(B67,-1,0,1,1)&lt;&gt;""),OFFSET(C67,-1,0,1,1),IF(AND(B67="",OFFSET(B67,-1,0,1,1)="",OR(OFFSET(N67,-1,0,1)&lt;&gt;"",OFFSET(P67,-1,0,1,1)&lt;&gt;"")),OFFSET(C67,-2,0,1,1),IFERROR(VLOOKUP(【動】入力シート➁!B67,テーブル1[[#All],[医薬品名]:[単位2]],COLUMN(【動】入力シート➁!P63)-3,0),"")))</f>
        <v/>
      </c>
      <c r="D67" s="65"/>
      <c r="E67" s="60" t="str">
        <f ca="1">IF(AND(B67="",OFFSET(B67,-1,0,1,1)&lt;&gt;""),OFFSET(E67,-1,0,1,1),IF(AND(B67="",OFFSET(B67,-1,0,1,1)="",OR(OR(OFFSET(F67,-1,0,1)&lt;0,OFFSET(H67,-1,0,1)&lt;0),OFFSET(P67,-1,0,1,1)&lt;&gt;"")),OFFSET(E67,-2,0,1,1),IFERROR(VLOOKUP(【動】入力シート➁!B67,テーブル1[[#All],[医薬品名]:[単位2]],COLUMN(テーブル1[[#Headers],[単位2]])-3,0),"")))</f>
        <v/>
      </c>
      <c r="F67" s="66"/>
      <c r="G67" s="62" t="str">
        <f t="shared" ca="1" si="0"/>
        <v/>
      </c>
      <c r="H67" s="69"/>
      <c r="I67" s="62" t="str">
        <f t="shared" ca="1" si="1"/>
        <v/>
      </c>
      <c r="J67" s="77"/>
      <c r="K67" s="62" t="str">
        <f t="shared" ca="1" si="2"/>
        <v/>
      </c>
      <c r="L67" s="78"/>
      <c r="M67" s="62" t="str">
        <f t="shared" ca="1" si="3"/>
        <v/>
      </c>
      <c r="N67" s="79"/>
      <c r="O67" s="81"/>
      <c r="P67" s="81"/>
      <c r="Q67" s="89"/>
      <c r="R67" s="90"/>
      <c r="S67" s="88" t="str">
        <f t="shared" ca="1" si="6"/>
        <v/>
      </c>
      <c r="V67" s="16">
        <f t="shared" si="4"/>
        <v>1</v>
      </c>
    </row>
    <row r="68" spans="1:22" ht="40" customHeight="1">
      <c r="A68" s="16">
        <f t="shared" ca="1" si="5"/>
        <v>62</v>
      </c>
      <c r="B68" s="64"/>
      <c r="C68" s="58" t="str">
        <f ca="1">IF(AND(B68="",OFFSET(B68,-1,0,1,1)&lt;&gt;""),OFFSET(C68,-1,0,1,1),IF(AND(B68="",OFFSET(B68,-1,0,1,1)="",OR(OFFSET(N68,-1,0,1)&lt;&gt;"",OFFSET(P68,-1,0,1,1)&lt;&gt;"")),OFFSET(C68,-2,0,1,1),IFERROR(VLOOKUP(【動】入力シート➁!B68,テーブル1[[#All],[医薬品名]:[単位2]],COLUMN(【動】入力シート➁!P64)-3,0),"")))</f>
        <v/>
      </c>
      <c r="D68" s="65"/>
      <c r="E68" s="60" t="str">
        <f ca="1">IF(AND(B68="",OFFSET(B68,-1,0,1,1)&lt;&gt;""),OFFSET(E68,-1,0,1,1),IF(AND(B68="",OFFSET(B68,-1,0,1,1)="",OR(OR(OFFSET(F68,-1,0,1)&lt;0,OFFSET(H68,-1,0,1)&lt;0),OFFSET(P68,-1,0,1,1)&lt;&gt;"")),OFFSET(E68,-2,0,1,1),IFERROR(VLOOKUP(【動】入力シート➁!B68,テーブル1[[#All],[医薬品名]:[単位2]],COLUMN(テーブル1[[#Headers],[単位2]])-3,0),"")))</f>
        <v/>
      </c>
      <c r="F68" s="66"/>
      <c r="G68" s="62" t="str">
        <f t="shared" ca="1" si="0"/>
        <v/>
      </c>
      <c r="H68" s="69"/>
      <c r="I68" s="62" t="str">
        <f t="shared" ca="1" si="1"/>
        <v/>
      </c>
      <c r="J68" s="77"/>
      <c r="K68" s="62" t="str">
        <f t="shared" ca="1" si="2"/>
        <v/>
      </c>
      <c r="L68" s="78"/>
      <c r="M68" s="62" t="str">
        <f t="shared" ca="1" si="3"/>
        <v/>
      </c>
      <c r="N68" s="79"/>
      <c r="O68" s="81"/>
      <c r="P68" s="81"/>
      <c r="Q68" s="89"/>
      <c r="R68" s="90"/>
      <c r="S68" s="88" t="str">
        <f t="shared" ca="1" si="6"/>
        <v/>
      </c>
      <c r="V68" s="16">
        <f t="shared" si="4"/>
        <v>1</v>
      </c>
    </row>
    <row r="69" spans="1:22" ht="40" customHeight="1">
      <c r="A69" s="16">
        <f t="shared" ca="1" si="5"/>
        <v>63</v>
      </c>
      <c r="B69" s="64"/>
      <c r="C69" s="58" t="str">
        <f ca="1">IF(AND(B69="",OFFSET(B69,-1,0,1,1)&lt;&gt;""),OFFSET(C69,-1,0,1,1),IF(AND(B69="",OFFSET(B69,-1,0,1,1)="",OR(OFFSET(N69,-1,0,1)&lt;&gt;"",OFFSET(P69,-1,0,1,1)&lt;&gt;"")),OFFSET(C69,-2,0,1,1),IFERROR(VLOOKUP(【動】入力シート➁!B69,テーブル1[[#All],[医薬品名]:[単位2]],COLUMN(【動】入力シート➁!P65)-3,0),"")))</f>
        <v/>
      </c>
      <c r="D69" s="65"/>
      <c r="E69" s="60" t="str">
        <f ca="1">IF(AND(B69="",OFFSET(B69,-1,0,1,1)&lt;&gt;""),OFFSET(E69,-1,0,1,1),IF(AND(B69="",OFFSET(B69,-1,0,1,1)="",OR(OR(OFFSET(F69,-1,0,1)&lt;0,OFFSET(H69,-1,0,1)&lt;0),OFFSET(P69,-1,0,1,1)&lt;&gt;"")),OFFSET(E69,-2,0,1,1),IFERROR(VLOOKUP(【動】入力シート➁!B69,テーブル1[[#All],[医薬品名]:[単位2]],COLUMN(テーブル1[[#Headers],[単位2]])-3,0),"")))</f>
        <v/>
      </c>
      <c r="F69" s="66"/>
      <c r="G69" s="62" t="str">
        <f t="shared" ca="1" si="0"/>
        <v/>
      </c>
      <c r="H69" s="69"/>
      <c r="I69" s="62" t="str">
        <f t="shared" ca="1" si="1"/>
        <v/>
      </c>
      <c r="J69" s="77"/>
      <c r="K69" s="62" t="str">
        <f t="shared" ca="1" si="2"/>
        <v/>
      </c>
      <c r="L69" s="78"/>
      <c r="M69" s="62" t="str">
        <f t="shared" ca="1" si="3"/>
        <v/>
      </c>
      <c r="N69" s="79"/>
      <c r="O69" s="81"/>
      <c r="P69" s="81"/>
      <c r="Q69" s="89"/>
      <c r="R69" s="90"/>
      <c r="S69" s="88" t="str">
        <f t="shared" ca="1" si="6"/>
        <v/>
      </c>
      <c r="V69" s="16">
        <f t="shared" si="4"/>
        <v>1</v>
      </c>
    </row>
    <row r="70" spans="1:22" ht="40" customHeight="1">
      <c r="A70" s="16">
        <f t="shared" ca="1" si="5"/>
        <v>64</v>
      </c>
      <c r="B70" s="64"/>
      <c r="C70" s="58" t="str">
        <f ca="1">IF(AND(B70="",OFFSET(B70,-1,0,1,1)&lt;&gt;""),OFFSET(C70,-1,0,1,1),IF(AND(B70="",OFFSET(B70,-1,0,1,1)="",OR(OFFSET(N70,-1,0,1)&lt;&gt;"",OFFSET(P70,-1,0,1,1)&lt;&gt;"")),OFFSET(C70,-2,0,1,1),IFERROR(VLOOKUP(【動】入力シート➁!B70,テーブル1[[#All],[医薬品名]:[単位2]],COLUMN(【動】入力シート➁!P66)-3,0),"")))</f>
        <v/>
      </c>
      <c r="D70" s="65"/>
      <c r="E70" s="60" t="str">
        <f ca="1">IF(AND(B70="",OFFSET(B70,-1,0,1,1)&lt;&gt;""),OFFSET(E70,-1,0,1,1),IF(AND(B70="",OFFSET(B70,-1,0,1,1)="",OR(OR(OFFSET(F70,-1,0,1)&lt;0,OFFSET(H70,-1,0,1)&lt;0),OFFSET(P70,-1,0,1,1)&lt;&gt;"")),OFFSET(E70,-2,0,1,1),IFERROR(VLOOKUP(【動】入力シート➁!B70,テーブル1[[#All],[医薬品名]:[単位2]],COLUMN(テーブル1[[#Headers],[単位2]])-3,0),"")))</f>
        <v/>
      </c>
      <c r="F70" s="66"/>
      <c r="G70" s="62" t="str">
        <f t="shared" ca="1" si="0"/>
        <v/>
      </c>
      <c r="H70" s="69"/>
      <c r="I70" s="62" t="str">
        <f t="shared" ca="1" si="1"/>
        <v/>
      </c>
      <c r="J70" s="77"/>
      <c r="K70" s="62" t="str">
        <f t="shared" ca="1" si="2"/>
        <v/>
      </c>
      <c r="L70" s="78"/>
      <c r="M70" s="62" t="str">
        <f t="shared" ca="1" si="3"/>
        <v/>
      </c>
      <c r="N70" s="79"/>
      <c r="O70" s="81"/>
      <c r="P70" s="81"/>
      <c r="Q70" s="89"/>
      <c r="R70" s="90"/>
      <c r="S70" s="88" t="str">
        <f t="shared" ca="1" si="6"/>
        <v/>
      </c>
      <c r="V70" s="16">
        <f t="shared" si="4"/>
        <v>1</v>
      </c>
    </row>
    <row r="71" spans="1:22" ht="40" customHeight="1">
      <c r="A71" s="16">
        <f t="shared" ca="1" si="5"/>
        <v>65</v>
      </c>
      <c r="B71" s="64"/>
      <c r="C71" s="58" t="str">
        <f ca="1">IF(AND(B71="",OFFSET(B71,-1,0,1,1)&lt;&gt;""),OFFSET(C71,-1,0,1,1),IF(AND(B71="",OFFSET(B71,-1,0,1,1)="",OR(OFFSET(N71,-1,0,1)&lt;&gt;"",OFFSET(P71,-1,0,1,1)&lt;&gt;"")),OFFSET(C71,-2,0,1,1),IFERROR(VLOOKUP(【動】入力シート➁!B71,テーブル1[[#All],[医薬品名]:[単位2]],COLUMN(【動】入力シート➁!P67)-3,0),"")))</f>
        <v/>
      </c>
      <c r="D71" s="65"/>
      <c r="E71" s="60" t="str">
        <f ca="1">IF(AND(B71="",OFFSET(B71,-1,0,1,1)&lt;&gt;""),OFFSET(E71,-1,0,1,1),IF(AND(B71="",OFFSET(B71,-1,0,1,1)="",OR(OR(OFFSET(F71,-1,0,1)&lt;0,OFFSET(H71,-1,0,1)&lt;0),OFFSET(P71,-1,0,1,1)&lt;&gt;"")),OFFSET(E71,-2,0,1,1),IFERROR(VLOOKUP(【動】入力シート➁!B71,テーブル1[[#All],[医薬品名]:[単位2]],COLUMN(テーブル1[[#Headers],[単位2]])-3,0),"")))</f>
        <v/>
      </c>
      <c r="F71" s="66"/>
      <c r="G71" s="62" t="str">
        <f t="shared" ref="G71:G134" ca="1" si="7">IF(AND(E71="V",C71&lt;&gt;""),"mL",E71)</f>
        <v/>
      </c>
      <c r="H71" s="69"/>
      <c r="I71" s="62" t="str">
        <f t="shared" ref="I71:I134" ca="1" si="8">G71</f>
        <v/>
      </c>
      <c r="J71" s="77"/>
      <c r="K71" s="62" t="str">
        <f t="shared" ref="K71:K134" ca="1" si="9">G71</f>
        <v/>
      </c>
      <c r="L71" s="78"/>
      <c r="M71" s="62" t="str">
        <f t="shared" ref="M71:M134" ca="1" si="10">G71</f>
        <v/>
      </c>
      <c r="N71" s="79"/>
      <c r="O71" s="81"/>
      <c r="P71" s="81"/>
      <c r="Q71" s="89"/>
      <c r="R71" s="90"/>
      <c r="S71" s="88" t="str">
        <f t="shared" ca="1" si="6"/>
        <v/>
      </c>
      <c r="V71" s="16">
        <f t="shared" ref="V71:V134" si="11">IF(ABS(F71+H71+J71+L71)=ABS(F71)+ABS(H71)+ABS(J71)+ABS(L71),1,2)</f>
        <v>1</v>
      </c>
    </row>
    <row r="72" spans="1:22" ht="40" customHeight="1">
      <c r="A72" s="16">
        <f t="shared" ref="A72:A135" ca="1" si="12">OFFSET(A72,-1,0,1,1)+1</f>
        <v>66</v>
      </c>
      <c r="B72" s="64"/>
      <c r="C72" s="58" t="str">
        <f ca="1">IF(AND(B72="",OFFSET(B72,-1,0,1,1)&lt;&gt;""),OFFSET(C72,-1,0,1,1),IF(AND(B72="",OFFSET(B72,-1,0,1,1)="",OR(OFFSET(N72,-1,0,1)&lt;&gt;"",OFFSET(P72,-1,0,1,1)&lt;&gt;"")),OFFSET(C72,-2,0,1,1),IFERROR(VLOOKUP(【動】入力シート➁!B72,テーブル1[[#All],[医薬品名]:[単位2]],COLUMN(【動】入力シート➁!P68)-3,0),"")))</f>
        <v/>
      </c>
      <c r="D72" s="65"/>
      <c r="E72" s="60" t="str">
        <f ca="1">IF(AND(B72="",OFFSET(B72,-1,0,1,1)&lt;&gt;""),OFFSET(E72,-1,0,1,1),IF(AND(B72="",OFFSET(B72,-1,0,1,1)="",OR(OR(OFFSET(F72,-1,0,1)&lt;0,OFFSET(H72,-1,0,1)&lt;0),OFFSET(P72,-1,0,1,1)&lt;&gt;"")),OFFSET(E72,-2,0,1,1),IFERROR(VLOOKUP(【動】入力シート➁!B72,テーブル1[[#All],[医薬品名]:[単位2]],COLUMN(テーブル1[[#Headers],[単位2]])-3,0),"")))</f>
        <v/>
      </c>
      <c r="F72" s="66"/>
      <c r="G72" s="62" t="str">
        <f t="shared" ca="1" si="7"/>
        <v/>
      </c>
      <c r="H72" s="69"/>
      <c r="I72" s="62" t="str">
        <f t="shared" ca="1" si="8"/>
        <v/>
      </c>
      <c r="J72" s="77"/>
      <c r="K72" s="62" t="str">
        <f t="shared" ca="1" si="9"/>
        <v/>
      </c>
      <c r="L72" s="78"/>
      <c r="M72" s="62" t="str">
        <f t="shared" ca="1" si="10"/>
        <v/>
      </c>
      <c r="N72" s="79"/>
      <c r="O72" s="81"/>
      <c r="P72" s="81"/>
      <c r="Q72" s="89"/>
      <c r="R72" s="90"/>
      <c r="S72" s="88" t="str">
        <f t="shared" ref="S72:S135" ca="1" si="13">IF(AND(D72="",F72="",H72="",J72="",L72="",B72="",N72="",O72="",P72="",Q72="",R72=""),"",IF(OR(AND(OR(N72&lt;&gt;"",O72&lt;&gt;"",P72&lt;&gt;"",Q72&lt;&gt;""),R72=""),AND(F72="",H72="",J72="",L72="")),"×",IF(OR(AND(B72&lt;&gt;"",OFFSET(B72,1,0,1,1)="",OR(OFFSET(D72,1,0,1,1)&lt;&gt;"",OFFSET(D72,2,0,1,1)&lt;&gt;"",COUNTIF(B72,"*自家製剤*")&gt;0),OR(D72&lt;&gt;"",COUNTIF(B72,"*自家製剤*")&gt;0),OR(OFFSET(N72,1,0,1,1)&lt;&gt;"",OFFSET(P72,1,0,1,1)&lt;&gt;"",OFFSET(N72,2,0,1,1)&lt;&gt;"",OFFSET(P72,2,0,1,1)&lt;&gt;""),OFFSET(B72,2,0,1,1)="",F72+H72-J72-O72+ABS(OFFSET(F72,1,0,1,1))+ABS(OFFSET(H72,1,0,1,1))-ABS(OFFSET(J72,1,0,1,1))+ABS(OFFSET(F72,2,0,1,1))+ABS(OFFSET(H72,2,0,1,1))-ABS(OFFSET(J72,2,0,1,1))=L72-Q72+ABS(OFFSET(L72,1,0,1,1))+ABS(OFFSET(L72,2,0,1,1)),IF(OR(OFFSET(F72,1,0,1,1)&lt;0,OFFSET(H72,1,0,1,1)&lt;0,OFFSET(J72,1,0,1,1)&lt;0,OFFSET(L72,1,0,1,1)&lt;0),IF(J72&gt;(ABS(OFFSET(F72,1,0,1,1))+ABS(OFFSET(H72,1,0,1,1)))-ABS(OFFSET(L72,1,0,1,1)),AND(J72-(F72+H72+OFFSET(H72,2,0,1,1)-L72-Q72)&lt;=ABS(OFFSET(N72,1,0,1,1)),ABS(OFFSET(N72,1,0,1,1))&lt;=(ABS(OFFSET(F72,1,0,1,1))+ABS(OFFSET(H72,1,0,1,1)))-ABS(OFFSET(L72,1,0,1,1))),AND(J72-(F72+H72+OFFSET(H72,2,0,1,1)-L72-Q72)&lt;=ABS(OFFSET(N72,1,0,1,1)),ABS(OFFSET(N72,1,0,1,1))&lt;=J72)),IF(OR(OFFSET(F72,2,0,1,1)&lt;0,OFFSET(H72,2,0,1,1)&lt;0,OFFSET(J72,2,0,1,1)&lt;0,OFFSET(L72,2,0,1,1)&lt;0),IF(J72&gt;(ABS(OFFSET(F72,2,0,1,1))+ABS(OFFSET(H72,2,0,1,1)))-ABS(OFFSET(L72,2,0,1,1)),AND(J72-(F72+H72+OFFSET(H72,1,0,1,1)-L72-Q72)&lt;=ABS(OFFSET(N72,2,0,1,1)),ABS(OFFSET(N72,2,0,1,1))&lt;=(ABS(OFFSET(F72,2,0,1,1))+ABS(OFFSET(H72,2,0,1,1)))-ABS(OFFSET(L72,2,0,1,1))),AND(J72-(F72+H72+OFFSET(H72,1,0,1,1)-L72-Q72)&lt;=ABS(OFFSET(N72,2,0,1,1)),ABS(OFFSET(N72,2,0,1,1))&lt;=J72)),TRUE))),AND(B72&lt;&gt;"",OFFSET(B72,1,0,1,1)="",OR(OFFSET(N72,1,0,1,1)&lt;&gt;"",OFFSET(P72,1,0,1,1)&lt;&gt;"",OR(OFFSET(F72,1,0,1,1)&lt;0,OFFSET(H72,1,0,1,1)&lt;0)),OR(OFFSET(B72,2,0,1,1)&lt;&gt;"",OFFSET(S72,2,0,1,1)=""),OR(D72&lt;&gt;"",COUNTIF(B72,"*自家製剤*")&gt;0),F72+H72-J72-O72+ABS(OFFSET(F72,1,0,1,1))+ABS(OFFSET(H72,1,0,1,1))-ABS(OFFSET(J72,1,0,1,1))=L72-Q72+ABS(OFFSET(L72,1,0,1,1)),IF(NOT(OR(OFFSET(F72,1,0,1,1)&lt;0,OFFSET(H72,1,0,1,1)&lt;0,OFFSET(J72,1,0,1,1)&lt;0,OFFSET(L72,1,0,1,1)&lt;0)),TRUE,IF(NOT(OR(OFFSET(F72,1,0,1,1)&lt;0,OFFSET(H72,1,0,1,1)&lt;0,OFFSET(J72,1,0,1,1)&lt;0,OFFSET(L72,1,0,1,1)&lt;0)),TRUE,IF(J72&gt;(ABS(OFFSET(F72,1,0,1,1))+ABS(OFFSET(H72,1,0,1,1)))-ABS(OFFSET(L72,1,0,1,1)),AND(J72-(F72+H72-L72-Q72)&lt;=ABS(OFFSET(N72,1,0,1,1)),ABS(OFFSET(N72,1,0,1,1))&lt;=(ABS(OFFSET(F72,1,0,1,1))+ABS(OFFSET(H72,1,0,1,1)))-ABS(OFFSET(L72,1,0,1,1))),AND(J72-(F72+H72-L72-Q72)&lt;=ABS(OFFSET(N72,1,0,1,1)),ABS(OFFSET(N72,1,0,1,1))&lt;=J72))))),AND(B72&lt;&gt;"",OR(D72&lt;&gt;"",COUNTIF(B72,"*自家製剤*")&gt;0),OR(OFFSET(B72,1,0,1,1)&lt;&gt;"",OFFSET(S72,1,0,1,1)=""),F72+H72-J72-O72=L72-Q72),AND(B72&lt;&gt;"",D72="",ABS(F72)+ABS(H72)-O72-ABS(J72)=ABS(L72),OR(F72&lt;0,H72&lt;0,J72&lt;0,L72&lt;0)),),"○",IF(AND(B72="",OR(F72&lt;&gt;"",H72&lt;&gt;"",J72&lt;&gt;"",L72&lt;&gt;""),R72&lt;&gt;""),"-","×"))))</f>
        <v/>
      </c>
      <c r="V72" s="16">
        <f t="shared" si="11"/>
        <v>1</v>
      </c>
    </row>
    <row r="73" spans="1:22" ht="40" customHeight="1">
      <c r="A73" s="16">
        <f t="shared" ca="1" si="12"/>
        <v>67</v>
      </c>
      <c r="B73" s="64"/>
      <c r="C73" s="58" t="str">
        <f ca="1">IF(AND(B73="",OFFSET(B73,-1,0,1,1)&lt;&gt;""),OFFSET(C73,-1,0,1,1),IF(AND(B73="",OFFSET(B73,-1,0,1,1)="",OR(OFFSET(N73,-1,0,1)&lt;&gt;"",OFFSET(P73,-1,0,1,1)&lt;&gt;"")),OFFSET(C73,-2,0,1,1),IFERROR(VLOOKUP(【動】入力シート➁!B73,テーブル1[[#All],[医薬品名]:[単位2]],COLUMN(【動】入力シート➁!P69)-3,0),"")))</f>
        <v/>
      </c>
      <c r="D73" s="65"/>
      <c r="E73" s="60" t="str">
        <f ca="1">IF(AND(B73="",OFFSET(B73,-1,0,1,1)&lt;&gt;""),OFFSET(E73,-1,0,1,1),IF(AND(B73="",OFFSET(B73,-1,0,1,1)="",OR(OR(OFFSET(F73,-1,0,1)&lt;0,OFFSET(H73,-1,0,1)&lt;0),OFFSET(P73,-1,0,1,1)&lt;&gt;"")),OFFSET(E73,-2,0,1,1),IFERROR(VLOOKUP(【動】入力シート➁!B73,テーブル1[[#All],[医薬品名]:[単位2]],COLUMN(テーブル1[[#Headers],[単位2]])-3,0),"")))</f>
        <v/>
      </c>
      <c r="F73" s="66"/>
      <c r="G73" s="62" t="str">
        <f t="shared" ca="1" si="7"/>
        <v/>
      </c>
      <c r="H73" s="69"/>
      <c r="I73" s="62" t="str">
        <f t="shared" ca="1" si="8"/>
        <v/>
      </c>
      <c r="J73" s="77"/>
      <c r="K73" s="62" t="str">
        <f t="shared" ca="1" si="9"/>
        <v/>
      </c>
      <c r="L73" s="78"/>
      <c r="M73" s="62" t="str">
        <f t="shared" ca="1" si="10"/>
        <v/>
      </c>
      <c r="N73" s="79"/>
      <c r="O73" s="81"/>
      <c r="P73" s="81"/>
      <c r="Q73" s="89"/>
      <c r="R73" s="90"/>
      <c r="S73" s="88" t="str">
        <f t="shared" ca="1" si="13"/>
        <v/>
      </c>
      <c r="V73" s="16">
        <f t="shared" si="11"/>
        <v>1</v>
      </c>
    </row>
    <row r="74" spans="1:22" ht="40" customHeight="1">
      <c r="A74" s="16">
        <f t="shared" ca="1" si="12"/>
        <v>68</v>
      </c>
      <c r="B74" s="64"/>
      <c r="C74" s="58" t="str">
        <f ca="1">IF(AND(B74="",OFFSET(B74,-1,0,1,1)&lt;&gt;""),OFFSET(C74,-1,0,1,1),IF(AND(B74="",OFFSET(B74,-1,0,1,1)="",OR(OFFSET(N74,-1,0,1)&lt;&gt;"",OFFSET(P74,-1,0,1,1)&lt;&gt;"")),OFFSET(C74,-2,0,1,1),IFERROR(VLOOKUP(【動】入力シート➁!B74,テーブル1[[#All],[医薬品名]:[単位2]],COLUMN(【動】入力シート➁!P70)-3,0),"")))</f>
        <v/>
      </c>
      <c r="D74" s="65"/>
      <c r="E74" s="60" t="str">
        <f ca="1">IF(AND(B74="",OFFSET(B74,-1,0,1,1)&lt;&gt;""),OFFSET(E74,-1,0,1,1),IF(AND(B74="",OFFSET(B74,-1,0,1,1)="",OR(OR(OFFSET(F74,-1,0,1)&lt;0,OFFSET(H74,-1,0,1)&lt;0),OFFSET(P74,-1,0,1,1)&lt;&gt;"")),OFFSET(E74,-2,0,1,1),IFERROR(VLOOKUP(【動】入力シート➁!B74,テーブル1[[#All],[医薬品名]:[単位2]],COLUMN(テーブル1[[#Headers],[単位2]])-3,0),"")))</f>
        <v/>
      </c>
      <c r="F74" s="66"/>
      <c r="G74" s="62" t="str">
        <f t="shared" ca="1" si="7"/>
        <v/>
      </c>
      <c r="H74" s="69"/>
      <c r="I74" s="62" t="str">
        <f t="shared" ca="1" si="8"/>
        <v/>
      </c>
      <c r="J74" s="77"/>
      <c r="K74" s="62" t="str">
        <f t="shared" ca="1" si="9"/>
        <v/>
      </c>
      <c r="L74" s="78"/>
      <c r="M74" s="62" t="str">
        <f t="shared" ca="1" si="10"/>
        <v/>
      </c>
      <c r="N74" s="79"/>
      <c r="O74" s="81"/>
      <c r="P74" s="81"/>
      <c r="Q74" s="89"/>
      <c r="R74" s="90"/>
      <c r="S74" s="88" t="str">
        <f t="shared" ca="1" si="13"/>
        <v/>
      </c>
      <c r="V74" s="16">
        <f t="shared" si="11"/>
        <v>1</v>
      </c>
    </row>
    <row r="75" spans="1:22" ht="40" customHeight="1">
      <c r="A75" s="16">
        <f t="shared" ca="1" si="12"/>
        <v>69</v>
      </c>
      <c r="B75" s="64"/>
      <c r="C75" s="58" t="str">
        <f ca="1">IF(AND(B75="",OFFSET(B75,-1,0,1,1)&lt;&gt;""),OFFSET(C75,-1,0,1,1),IF(AND(B75="",OFFSET(B75,-1,0,1,1)="",OR(OFFSET(N75,-1,0,1)&lt;&gt;"",OFFSET(P75,-1,0,1,1)&lt;&gt;"")),OFFSET(C75,-2,0,1,1),IFERROR(VLOOKUP(【動】入力シート➁!B75,テーブル1[[#All],[医薬品名]:[単位2]],COLUMN(【動】入力シート➁!P71)-3,0),"")))</f>
        <v/>
      </c>
      <c r="D75" s="65"/>
      <c r="E75" s="60" t="str">
        <f ca="1">IF(AND(B75="",OFFSET(B75,-1,0,1,1)&lt;&gt;""),OFFSET(E75,-1,0,1,1),IF(AND(B75="",OFFSET(B75,-1,0,1,1)="",OR(OR(OFFSET(F75,-1,0,1)&lt;0,OFFSET(H75,-1,0,1)&lt;0),OFFSET(P75,-1,0,1,1)&lt;&gt;"")),OFFSET(E75,-2,0,1,1),IFERROR(VLOOKUP(【動】入力シート➁!B75,テーブル1[[#All],[医薬品名]:[単位2]],COLUMN(テーブル1[[#Headers],[単位2]])-3,0),"")))</f>
        <v/>
      </c>
      <c r="F75" s="66"/>
      <c r="G75" s="62" t="str">
        <f t="shared" ca="1" si="7"/>
        <v/>
      </c>
      <c r="H75" s="69"/>
      <c r="I75" s="62" t="str">
        <f t="shared" ca="1" si="8"/>
        <v/>
      </c>
      <c r="J75" s="77"/>
      <c r="K75" s="62" t="str">
        <f t="shared" ca="1" si="9"/>
        <v/>
      </c>
      <c r="L75" s="78"/>
      <c r="M75" s="62" t="str">
        <f t="shared" ca="1" si="10"/>
        <v/>
      </c>
      <c r="N75" s="79"/>
      <c r="O75" s="81"/>
      <c r="P75" s="81"/>
      <c r="Q75" s="89"/>
      <c r="R75" s="90"/>
      <c r="S75" s="88" t="str">
        <f t="shared" ca="1" si="13"/>
        <v/>
      </c>
      <c r="V75" s="16">
        <f t="shared" si="11"/>
        <v>1</v>
      </c>
    </row>
    <row r="76" spans="1:22" ht="40" customHeight="1">
      <c r="A76" s="16">
        <f t="shared" ca="1" si="12"/>
        <v>70</v>
      </c>
      <c r="B76" s="64"/>
      <c r="C76" s="58" t="str">
        <f ca="1">IF(AND(B76="",OFFSET(B76,-1,0,1,1)&lt;&gt;""),OFFSET(C76,-1,0,1,1),IF(AND(B76="",OFFSET(B76,-1,0,1,1)="",OR(OFFSET(N76,-1,0,1)&lt;&gt;"",OFFSET(P76,-1,0,1,1)&lt;&gt;"")),OFFSET(C76,-2,0,1,1),IFERROR(VLOOKUP(【動】入力シート➁!B76,テーブル1[[#All],[医薬品名]:[単位2]],COLUMN(【動】入力シート➁!P72)-3,0),"")))</f>
        <v/>
      </c>
      <c r="D76" s="65"/>
      <c r="E76" s="60" t="str">
        <f ca="1">IF(AND(B76="",OFFSET(B76,-1,0,1,1)&lt;&gt;""),OFFSET(E76,-1,0,1,1),IF(AND(B76="",OFFSET(B76,-1,0,1,1)="",OR(OR(OFFSET(F76,-1,0,1)&lt;0,OFFSET(H76,-1,0,1)&lt;0),OFFSET(P76,-1,0,1,1)&lt;&gt;"")),OFFSET(E76,-2,0,1,1),IFERROR(VLOOKUP(【動】入力シート➁!B76,テーブル1[[#All],[医薬品名]:[単位2]],COLUMN(テーブル1[[#Headers],[単位2]])-3,0),"")))</f>
        <v/>
      </c>
      <c r="F76" s="66"/>
      <c r="G76" s="62" t="str">
        <f t="shared" ca="1" si="7"/>
        <v/>
      </c>
      <c r="H76" s="69"/>
      <c r="I76" s="62" t="str">
        <f t="shared" ca="1" si="8"/>
        <v/>
      </c>
      <c r="J76" s="77"/>
      <c r="K76" s="62" t="str">
        <f t="shared" ca="1" si="9"/>
        <v/>
      </c>
      <c r="L76" s="78"/>
      <c r="M76" s="62" t="str">
        <f t="shared" ca="1" si="10"/>
        <v/>
      </c>
      <c r="N76" s="79"/>
      <c r="O76" s="81"/>
      <c r="P76" s="81"/>
      <c r="Q76" s="89"/>
      <c r="R76" s="90"/>
      <c r="S76" s="88" t="str">
        <f t="shared" ca="1" si="13"/>
        <v/>
      </c>
      <c r="V76" s="16">
        <f t="shared" si="11"/>
        <v>1</v>
      </c>
    </row>
    <row r="77" spans="1:22" ht="40" customHeight="1">
      <c r="A77" s="16">
        <f t="shared" ca="1" si="12"/>
        <v>71</v>
      </c>
      <c r="B77" s="64"/>
      <c r="C77" s="58" t="str">
        <f ca="1">IF(AND(B77="",OFFSET(B77,-1,0,1,1)&lt;&gt;""),OFFSET(C77,-1,0,1,1),IF(AND(B77="",OFFSET(B77,-1,0,1,1)="",OR(OFFSET(N77,-1,0,1)&lt;&gt;"",OFFSET(P77,-1,0,1,1)&lt;&gt;"")),OFFSET(C77,-2,0,1,1),IFERROR(VLOOKUP(【動】入力シート➁!B77,テーブル1[[#All],[医薬品名]:[単位2]],COLUMN(【動】入力シート➁!P73)-3,0),"")))</f>
        <v/>
      </c>
      <c r="D77" s="65"/>
      <c r="E77" s="60" t="str">
        <f ca="1">IF(AND(B77="",OFFSET(B77,-1,0,1,1)&lt;&gt;""),OFFSET(E77,-1,0,1,1),IF(AND(B77="",OFFSET(B77,-1,0,1,1)="",OR(OR(OFFSET(F77,-1,0,1)&lt;0,OFFSET(H77,-1,0,1)&lt;0),OFFSET(P77,-1,0,1,1)&lt;&gt;"")),OFFSET(E77,-2,0,1,1),IFERROR(VLOOKUP(【動】入力シート➁!B77,テーブル1[[#All],[医薬品名]:[単位2]],COLUMN(テーブル1[[#Headers],[単位2]])-3,0),"")))</f>
        <v/>
      </c>
      <c r="F77" s="66"/>
      <c r="G77" s="62" t="str">
        <f t="shared" ca="1" si="7"/>
        <v/>
      </c>
      <c r="H77" s="69"/>
      <c r="I77" s="62" t="str">
        <f t="shared" ca="1" si="8"/>
        <v/>
      </c>
      <c r="J77" s="77"/>
      <c r="K77" s="62" t="str">
        <f t="shared" ca="1" si="9"/>
        <v/>
      </c>
      <c r="L77" s="78"/>
      <c r="M77" s="62" t="str">
        <f t="shared" ca="1" si="10"/>
        <v/>
      </c>
      <c r="N77" s="79"/>
      <c r="O77" s="81"/>
      <c r="P77" s="81"/>
      <c r="Q77" s="89"/>
      <c r="R77" s="90"/>
      <c r="S77" s="88" t="str">
        <f t="shared" ca="1" si="13"/>
        <v/>
      </c>
      <c r="V77" s="16">
        <f t="shared" si="11"/>
        <v>1</v>
      </c>
    </row>
    <row r="78" spans="1:22" ht="40" customHeight="1">
      <c r="A78" s="16">
        <f t="shared" ca="1" si="12"/>
        <v>72</v>
      </c>
      <c r="B78" s="64"/>
      <c r="C78" s="58" t="str">
        <f ca="1">IF(AND(B78="",OFFSET(B78,-1,0,1,1)&lt;&gt;""),OFFSET(C78,-1,0,1,1),IF(AND(B78="",OFFSET(B78,-1,0,1,1)="",OR(OFFSET(N78,-1,0,1)&lt;&gt;"",OFFSET(P78,-1,0,1,1)&lt;&gt;"")),OFFSET(C78,-2,0,1,1),IFERROR(VLOOKUP(【動】入力シート➁!B78,テーブル1[[#All],[医薬品名]:[単位2]],COLUMN(【動】入力シート➁!P74)-3,0),"")))</f>
        <v/>
      </c>
      <c r="D78" s="65"/>
      <c r="E78" s="60" t="str">
        <f ca="1">IF(AND(B78="",OFFSET(B78,-1,0,1,1)&lt;&gt;""),OFFSET(E78,-1,0,1,1),IF(AND(B78="",OFFSET(B78,-1,0,1,1)="",OR(OR(OFFSET(F78,-1,0,1)&lt;0,OFFSET(H78,-1,0,1)&lt;0),OFFSET(P78,-1,0,1,1)&lt;&gt;"")),OFFSET(E78,-2,0,1,1),IFERROR(VLOOKUP(【動】入力シート➁!B78,テーブル1[[#All],[医薬品名]:[単位2]],COLUMN(テーブル1[[#Headers],[単位2]])-3,0),"")))</f>
        <v/>
      </c>
      <c r="F78" s="66"/>
      <c r="G78" s="62" t="str">
        <f t="shared" ca="1" si="7"/>
        <v/>
      </c>
      <c r="H78" s="69"/>
      <c r="I78" s="62" t="str">
        <f t="shared" ca="1" si="8"/>
        <v/>
      </c>
      <c r="J78" s="77"/>
      <c r="K78" s="62" t="str">
        <f t="shared" ca="1" si="9"/>
        <v/>
      </c>
      <c r="L78" s="78"/>
      <c r="M78" s="62" t="str">
        <f t="shared" ca="1" si="10"/>
        <v/>
      </c>
      <c r="N78" s="79"/>
      <c r="O78" s="81"/>
      <c r="P78" s="81"/>
      <c r="Q78" s="89"/>
      <c r="R78" s="90"/>
      <c r="S78" s="88" t="str">
        <f t="shared" ca="1" si="13"/>
        <v/>
      </c>
      <c r="V78" s="16">
        <f t="shared" si="11"/>
        <v>1</v>
      </c>
    </row>
    <row r="79" spans="1:22" ht="40" customHeight="1">
      <c r="A79" s="16">
        <f t="shared" ca="1" si="12"/>
        <v>73</v>
      </c>
      <c r="B79" s="64"/>
      <c r="C79" s="58" t="str">
        <f ca="1">IF(AND(B79="",OFFSET(B79,-1,0,1,1)&lt;&gt;""),OFFSET(C79,-1,0,1,1),IF(AND(B79="",OFFSET(B79,-1,0,1,1)="",OR(OFFSET(N79,-1,0,1)&lt;&gt;"",OFFSET(P79,-1,0,1,1)&lt;&gt;"")),OFFSET(C79,-2,0,1,1),IFERROR(VLOOKUP(【動】入力シート➁!B79,テーブル1[[#All],[医薬品名]:[単位2]],COLUMN(【動】入力シート➁!P75)-3,0),"")))</f>
        <v/>
      </c>
      <c r="D79" s="65"/>
      <c r="E79" s="60" t="str">
        <f ca="1">IF(AND(B79="",OFFSET(B79,-1,0,1,1)&lt;&gt;""),OFFSET(E79,-1,0,1,1),IF(AND(B79="",OFFSET(B79,-1,0,1,1)="",OR(OR(OFFSET(F79,-1,0,1)&lt;0,OFFSET(H79,-1,0,1)&lt;0),OFFSET(P79,-1,0,1,1)&lt;&gt;"")),OFFSET(E79,-2,0,1,1),IFERROR(VLOOKUP(【動】入力シート➁!B79,テーブル1[[#All],[医薬品名]:[単位2]],COLUMN(テーブル1[[#Headers],[単位2]])-3,0),"")))</f>
        <v/>
      </c>
      <c r="F79" s="66"/>
      <c r="G79" s="62" t="str">
        <f t="shared" ca="1" si="7"/>
        <v/>
      </c>
      <c r="H79" s="69"/>
      <c r="I79" s="62" t="str">
        <f t="shared" ca="1" si="8"/>
        <v/>
      </c>
      <c r="J79" s="77"/>
      <c r="K79" s="62" t="str">
        <f t="shared" ca="1" si="9"/>
        <v/>
      </c>
      <c r="L79" s="78"/>
      <c r="M79" s="62" t="str">
        <f t="shared" ca="1" si="10"/>
        <v/>
      </c>
      <c r="N79" s="79"/>
      <c r="O79" s="81"/>
      <c r="P79" s="81"/>
      <c r="Q79" s="89"/>
      <c r="R79" s="90"/>
      <c r="S79" s="88" t="str">
        <f t="shared" ca="1" si="13"/>
        <v/>
      </c>
      <c r="V79" s="16">
        <f t="shared" si="11"/>
        <v>1</v>
      </c>
    </row>
    <row r="80" spans="1:22" ht="40" customHeight="1">
      <c r="A80" s="16">
        <f t="shared" ca="1" si="12"/>
        <v>74</v>
      </c>
      <c r="B80" s="64"/>
      <c r="C80" s="58" t="str">
        <f ca="1">IF(AND(B80="",OFFSET(B80,-1,0,1,1)&lt;&gt;""),OFFSET(C80,-1,0,1,1),IF(AND(B80="",OFFSET(B80,-1,0,1,1)="",OR(OFFSET(N80,-1,0,1)&lt;&gt;"",OFFSET(P80,-1,0,1,1)&lt;&gt;"")),OFFSET(C80,-2,0,1,1),IFERROR(VLOOKUP(【動】入力シート➁!B80,テーブル1[[#All],[医薬品名]:[単位2]],COLUMN(【動】入力シート➁!P76)-3,0),"")))</f>
        <v/>
      </c>
      <c r="D80" s="65"/>
      <c r="E80" s="60" t="str">
        <f ca="1">IF(AND(B80="",OFFSET(B80,-1,0,1,1)&lt;&gt;""),OFFSET(E80,-1,0,1,1),IF(AND(B80="",OFFSET(B80,-1,0,1,1)="",OR(OR(OFFSET(F80,-1,0,1)&lt;0,OFFSET(H80,-1,0,1)&lt;0),OFFSET(P80,-1,0,1,1)&lt;&gt;"")),OFFSET(E80,-2,0,1,1),IFERROR(VLOOKUP(【動】入力シート➁!B80,テーブル1[[#All],[医薬品名]:[単位2]],COLUMN(テーブル1[[#Headers],[単位2]])-3,0),"")))</f>
        <v/>
      </c>
      <c r="F80" s="66"/>
      <c r="G80" s="62" t="str">
        <f t="shared" ca="1" si="7"/>
        <v/>
      </c>
      <c r="H80" s="69"/>
      <c r="I80" s="62" t="str">
        <f t="shared" ca="1" si="8"/>
        <v/>
      </c>
      <c r="J80" s="77"/>
      <c r="K80" s="62" t="str">
        <f t="shared" ca="1" si="9"/>
        <v/>
      </c>
      <c r="L80" s="78"/>
      <c r="M80" s="62" t="str">
        <f t="shared" ca="1" si="10"/>
        <v/>
      </c>
      <c r="N80" s="79"/>
      <c r="O80" s="81"/>
      <c r="P80" s="81"/>
      <c r="Q80" s="89"/>
      <c r="R80" s="90"/>
      <c r="S80" s="88" t="str">
        <f t="shared" ca="1" si="13"/>
        <v/>
      </c>
      <c r="V80" s="16">
        <f t="shared" si="11"/>
        <v>1</v>
      </c>
    </row>
    <row r="81" spans="1:22" ht="40" customHeight="1">
      <c r="A81" s="16">
        <f t="shared" ca="1" si="12"/>
        <v>75</v>
      </c>
      <c r="B81" s="64"/>
      <c r="C81" s="58" t="str">
        <f ca="1">IF(AND(B81="",OFFSET(B81,-1,0,1,1)&lt;&gt;""),OFFSET(C81,-1,0,1,1),IF(AND(B81="",OFFSET(B81,-1,0,1,1)="",OR(OFFSET(N81,-1,0,1)&lt;&gt;"",OFFSET(P81,-1,0,1,1)&lt;&gt;"")),OFFSET(C81,-2,0,1,1),IFERROR(VLOOKUP(【動】入力シート➁!B81,テーブル1[[#All],[医薬品名]:[単位2]],COLUMN(【動】入力シート➁!P77)-3,0),"")))</f>
        <v/>
      </c>
      <c r="D81" s="65"/>
      <c r="E81" s="60" t="str">
        <f ca="1">IF(AND(B81="",OFFSET(B81,-1,0,1,1)&lt;&gt;""),OFFSET(E81,-1,0,1,1),IF(AND(B81="",OFFSET(B81,-1,0,1,1)="",OR(OR(OFFSET(F81,-1,0,1)&lt;0,OFFSET(H81,-1,0,1)&lt;0),OFFSET(P81,-1,0,1,1)&lt;&gt;"")),OFFSET(E81,-2,0,1,1),IFERROR(VLOOKUP(【動】入力シート➁!B81,テーブル1[[#All],[医薬品名]:[単位2]],COLUMN(テーブル1[[#Headers],[単位2]])-3,0),"")))</f>
        <v/>
      </c>
      <c r="F81" s="66"/>
      <c r="G81" s="62" t="str">
        <f t="shared" ca="1" si="7"/>
        <v/>
      </c>
      <c r="H81" s="69"/>
      <c r="I81" s="62" t="str">
        <f t="shared" ca="1" si="8"/>
        <v/>
      </c>
      <c r="J81" s="77"/>
      <c r="K81" s="62" t="str">
        <f t="shared" ca="1" si="9"/>
        <v/>
      </c>
      <c r="L81" s="78"/>
      <c r="M81" s="62" t="str">
        <f t="shared" ca="1" si="10"/>
        <v/>
      </c>
      <c r="N81" s="79"/>
      <c r="O81" s="81"/>
      <c r="P81" s="81"/>
      <c r="Q81" s="89"/>
      <c r="R81" s="90"/>
      <c r="S81" s="88" t="str">
        <f t="shared" ca="1" si="13"/>
        <v/>
      </c>
      <c r="V81" s="16">
        <f t="shared" si="11"/>
        <v>1</v>
      </c>
    </row>
    <row r="82" spans="1:22" ht="40" customHeight="1">
      <c r="A82" s="16">
        <f t="shared" ca="1" si="12"/>
        <v>76</v>
      </c>
      <c r="B82" s="64"/>
      <c r="C82" s="58" t="str">
        <f ca="1">IF(AND(B82="",OFFSET(B82,-1,0,1,1)&lt;&gt;""),OFFSET(C82,-1,0,1,1),IF(AND(B82="",OFFSET(B82,-1,0,1,1)="",OR(OFFSET(N82,-1,0,1)&lt;&gt;"",OFFSET(P82,-1,0,1,1)&lt;&gt;"")),OFFSET(C82,-2,0,1,1),IFERROR(VLOOKUP(【動】入力シート➁!B82,テーブル1[[#All],[医薬品名]:[単位2]],COLUMN(【動】入力シート➁!P78)-3,0),"")))</f>
        <v/>
      </c>
      <c r="D82" s="65"/>
      <c r="E82" s="60" t="str">
        <f ca="1">IF(AND(B82="",OFFSET(B82,-1,0,1,1)&lt;&gt;""),OFFSET(E82,-1,0,1,1),IF(AND(B82="",OFFSET(B82,-1,0,1,1)="",OR(OR(OFFSET(F82,-1,0,1)&lt;0,OFFSET(H82,-1,0,1)&lt;0),OFFSET(P82,-1,0,1,1)&lt;&gt;"")),OFFSET(E82,-2,0,1,1),IFERROR(VLOOKUP(【動】入力シート➁!B82,テーブル1[[#All],[医薬品名]:[単位2]],COLUMN(テーブル1[[#Headers],[単位2]])-3,0),"")))</f>
        <v/>
      </c>
      <c r="F82" s="66"/>
      <c r="G82" s="62" t="str">
        <f t="shared" ca="1" si="7"/>
        <v/>
      </c>
      <c r="H82" s="69"/>
      <c r="I82" s="62" t="str">
        <f t="shared" ca="1" si="8"/>
        <v/>
      </c>
      <c r="J82" s="77"/>
      <c r="K82" s="62" t="str">
        <f t="shared" ca="1" si="9"/>
        <v/>
      </c>
      <c r="L82" s="78"/>
      <c r="M82" s="62" t="str">
        <f t="shared" ca="1" si="10"/>
        <v/>
      </c>
      <c r="N82" s="79"/>
      <c r="O82" s="81"/>
      <c r="P82" s="81"/>
      <c r="Q82" s="89"/>
      <c r="R82" s="90"/>
      <c r="S82" s="88" t="str">
        <f t="shared" ca="1" si="13"/>
        <v/>
      </c>
      <c r="V82" s="16">
        <f t="shared" si="11"/>
        <v>1</v>
      </c>
    </row>
    <row r="83" spans="1:22" ht="40" customHeight="1">
      <c r="A83" s="16">
        <f t="shared" ca="1" si="12"/>
        <v>77</v>
      </c>
      <c r="B83" s="64"/>
      <c r="C83" s="58" t="str">
        <f ca="1">IF(AND(B83="",OFFSET(B83,-1,0,1,1)&lt;&gt;""),OFFSET(C83,-1,0,1,1),IF(AND(B83="",OFFSET(B83,-1,0,1,1)="",OR(OFFSET(N83,-1,0,1)&lt;&gt;"",OFFSET(P83,-1,0,1,1)&lt;&gt;"")),OFFSET(C83,-2,0,1,1),IFERROR(VLOOKUP(【動】入力シート➁!B83,テーブル1[[#All],[医薬品名]:[単位2]],COLUMN(【動】入力シート➁!P79)-3,0),"")))</f>
        <v/>
      </c>
      <c r="D83" s="65"/>
      <c r="E83" s="60" t="str">
        <f ca="1">IF(AND(B83="",OFFSET(B83,-1,0,1,1)&lt;&gt;""),OFFSET(E83,-1,0,1,1),IF(AND(B83="",OFFSET(B83,-1,0,1,1)="",OR(OR(OFFSET(F83,-1,0,1)&lt;0,OFFSET(H83,-1,0,1)&lt;0),OFFSET(P83,-1,0,1,1)&lt;&gt;"")),OFFSET(E83,-2,0,1,1),IFERROR(VLOOKUP(【動】入力シート➁!B83,テーブル1[[#All],[医薬品名]:[単位2]],COLUMN(テーブル1[[#Headers],[単位2]])-3,0),"")))</f>
        <v/>
      </c>
      <c r="F83" s="66"/>
      <c r="G83" s="62" t="str">
        <f t="shared" ca="1" si="7"/>
        <v/>
      </c>
      <c r="H83" s="69"/>
      <c r="I83" s="62" t="str">
        <f t="shared" ca="1" si="8"/>
        <v/>
      </c>
      <c r="J83" s="77"/>
      <c r="K83" s="62" t="str">
        <f t="shared" ca="1" si="9"/>
        <v/>
      </c>
      <c r="L83" s="78"/>
      <c r="M83" s="62" t="str">
        <f t="shared" ca="1" si="10"/>
        <v/>
      </c>
      <c r="N83" s="79"/>
      <c r="O83" s="81"/>
      <c r="P83" s="81"/>
      <c r="Q83" s="89"/>
      <c r="R83" s="90"/>
      <c r="S83" s="88" t="str">
        <f t="shared" ca="1" si="13"/>
        <v/>
      </c>
      <c r="V83" s="16">
        <f t="shared" si="11"/>
        <v>1</v>
      </c>
    </row>
    <row r="84" spans="1:22" ht="40" customHeight="1">
      <c r="A84" s="16">
        <f t="shared" ca="1" si="12"/>
        <v>78</v>
      </c>
      <c r="B84" s="64"/>
      <c r="C84" s="58" t="str">
        <f ca="1">IF(AND(B84="",OFFSET(B84,-1,0,1,1)&lt;&gt;""),OFFSET(C84,-1,0,1,1),IF(AND(B84="",OFFSET(B84,-1,0,1,1)="",OR(OFFSET(N84,-1,0,1)&lt;&gt;"",OFFSET(P84,-1,0,1,1)&lt;&gt;"")),OFFSET(C84,-2,0,1,1),IFERROR(VLOOKUP(【動】入力シート➁!B84,テーブル1[[#All],[医薬品名]:[単位2]],COLUMN(【動】入力シート➁!P80)-3,0),"")))</f>
        <v/>
      </c>
      <c r="D84" s="65"/>
      <c r="E84" s="60" t="str">
        <f ca="1">IF(AND(B84="",OFFSET(B84,-1,0,1,1)&lt;&gt;""),OFFSET(E84,-1,0,1,1),IF(AND(B84="",OFFSET(B84,-1,0,1,1)="",OR(OR(OFFSET(F84,-1,0,1)&lt;0,OFFSET(H84,-1,0,1)&lt;0),OFFSET(P84,-1,0,1,1)&lt;&gt;"")),OFFSET(E84,-2,0,1,1),IFERROR(VLOOKUP(【動】入力シート➁!B84,テーブル1[[#All],[医薬品名]:[単位2]],COLUMN(テーブル1[[#Headers],[単位2]])-3,0),"")))</f>
        <v/>
      </c>
      <c r="F84" s="66"/>
      <c r="G84" s="62" t="str">
        <f t="shared" ca="1" si="7"/>
        <v/>
      </c>
      <c r="H84" s="69"/>
      <c r="I84" s="62" t="str">
        <f t="shared" ca="1" si="8"/>
        <v/>
      </c>
      <c r="J84" s="77"/>
      <c r="K84" s="62" t="str">
        <f t="shared" ca="1" si="9"/>
        <v/>
      </c>
      <c r="L84" s="78"/>
      <c r="M84" s="62" t="str">
        <f t="shared" ca="1" si="10"/>
        <v/>
      </c>
      <c r="N84" s="79"/>
      <c r="O84" s="81"/>
      <c r="P84" s="81"/>
      <c r="Q84" s="89"/>
      <c r="R84" s="90"/>
      <c r="S84" s="88" t="str">
        <f t="shared" ca="1" si="13"/>
        <v/>
      </c>
      <c r="V84" s="16">
        <f t="shared" si="11"/>
        <v>1</v>
      </c>
    </row>
    <row r="85" spans="1:22" ht="40" customHeight="1">
      <c r="A85" s="16">
        <f t="shared" ca="1" si="12"/>
        <v>79</v>
      </c>
      <c r="B85" s="64"/>
      <c r="C85" s="58" t="str">
        <f ca="1">IF(AND(B85="",OFFSET(B85,-1,0,1,1)&lt;&gt;""),OFFSET(C85,-1,0,1,1),IF(AND(B85="",OFFSET(B85,-1,0,1,1)="",OR(OFFSET(N85,-1,0,1)&lt;&gt;"",OFFSET(P85,-1,0,1,1)&lt;&gt;"")),OFFSET(C85,-2,0,1,1),IFERROR(VLOOKUP(【動】入力シート➁!B85,テーブル1[[#All],[医薬品名]:[単位2]],COLUMN(【動】入力シート➁!P81)-3,0),"")))</f>
        <v/>
      </c>
      <c r="D85" s="65"/>
      <c r="E85" s="60" t="str">
        <f ca="1">IF(AND(B85="",OFFSET(B85,-1,0,1,1)&lt;&gt;""),OFFSET(E85,-1,0,1,1),IF(AND(B85="",OFFSET(B85,-1,0,1,1)="",OR(OR(OFFSET(F85,-1,0,1)&lt;0,OFFSET(H85,-1,0,1)&lt;0),OFFSET(P85,-1,0,1,1)&lt;&gt;"")),OFFSET(E85,-2,0,1,1),IFERROR(VLOOKUP(【動】入力シート➁!B85,テーブル1[[#All],[医薬品名]:[単位2]],COLUMN(テーブル1[[#Headers],[単位2]])-3,0),"")))</f>
        <v/>
      </c>
      <c r="F85" s="66"/>
      <c r="G85" s="62" t="str">
        <f t="shared" ca="1" si="7"/>
        <v/>
      </c>
      <c r="H85" s="69"/>
      <c r="I85" s="62" t="str">
        <f t="shared" ca="1" si="8"/>
        <v/>
      </c>
      <c r="J85" s="77"/>
      <c r="K85" s="62" t="str">
        <f t="shared" ca="1" si="9"/>
        <v/>
      </c>
      <c r="L85" s="78"/>
      <c r="M85" s="62" t="str">
        <f t="shared" ca="1" si="10"/>
        <v/>
      </c>
      <c r="N85" s="79"/>
      <c r="O85" s="81"/>
      <c r="P85" s="81"/>
      <c r="Q85" s="89"/>
      <c r="R85" s="90"/>
      <c r="S85" s="88" t="str">
        <f t="shared" ca="1" si="13"/>
        <v/>
      </c>
      <c r="V85" s="16">
        <f t="shared" si="11"/>
        <v>1</v>
      </c>
    </row>
    <row r="86" spans="1:22" ht="40" customHeight="1">
      <c r="A86" s="16">
        <f t="shared" ca="1" si="12"/>
        <v>80</v>
      </c>
      <c r="B86" s="64"/>
      <c r="C86" s="58" t="str">
        <f ca="1">IF(AND(B86="",OFFSET(B86,-1,0,1,1)&lt;&gt;""),OFFSET(C86,-1,0,1,1),IF(AND(B86="",OFFSET(B86,-1,0,1,1)="",OR(OFFSET(N86,-1,0,1)&lt;&gt;"",OFFSET(P86,-1,0,1,1)&lt;&gt;"")),OFFSET(C86,-2,0,1,1),IFERROR(VLOOKUP(【動】入力シート➁!B86,テーブル1[[#All],[医薬品名]:[単位2]],COLUMN(【動】入力シート➁!P82)-3,0),"")))</f>
        <v/>
      </c>
      <c r="D86" s="65"/>
      <c r="E86" s="60" t="str">
        <f ca="1">IF(AND(B86="",OFFSET(B86,-1,0,1,1)&lt;&gt;""),OFFSET(E86,-1,0,1,1),IF(AND(B86="",OFFSET(B86,-1,0,1,1)="",OR(OR(OFFSET(F86,-1,0,1)&lt;0,OFFSET(H86,-1,0,1)&lt;0),OFFSET(P86,-1,0,1,1)&lt;&gt;"")),OFFSET(E86,-2,0,1,1),IFERROR(VLOOKUP(【動】入力シート➁!B86,テーブル1[[#All],[医薬品名]:[単位2]],COLUMN(テーブル1[[#Headers],[単位2]])-3,0),"")))</f>
        <v/>
      </c>
      <c r="F86" s="66"/>
      <c r="G86" s="62" t="str">
        <f t="shared" ca="1" si="7"/>
        <v/>
      </c>
      <c r="H86" s="69"/>
      <c r="I86" s="62" t="str">
        <f t="shared" ca="1" si="8"/>
        <v/>
      </c>
      <c r="J86" s="77"/>
      <c r="K86" s="62" t="str">
        <f t="shared" ca="1" si="9"/>
        <v/>
      </c>
      <c r="L86" s="78"/>
      <c r="M86" s="62" t="str">
        <f t="shared" ca="1" si="10"/>
        <v/>
      </c>
      <c r="N86" s="79"/>
      <c r="O86" s="81"/>
      <c r="P86" s="81"/>
      <c r="Q86" s="89"/>
      <c r="R86" s="90"/>
      <c r="S86" s="88" t="str">
        <f t="shared" ca="1" si="13"/>
        <v/>
      </c>
      <c r="V86" s="16">
        <f t="shared" si="11"/>
        <v>1</v>
      </c>
    </row>
    <row r="87" spans="1:22" ht="40" customHeight="1">
      <c r="A87" s="16">
        <f t="shared" ca="1" si="12"/>
        <v>81</v>
      </c>
      <c r="B87" s="64"/>
      <c r="C87" s="58" t="str">
        <f ca="1">IF(AND(B87="",OFFSET(B87,-1,0,1,1)&lt;&gt;""),OFFSET(C87,-1,0,1,1),IF(AND(B87="",OFFSET(B87,-1,0,1,1)="",OR(OFFSET(N87,-1,0,1)&lt;&gt;"",OFFSET(P87,-1,0,1,1)&lt;&gt;"")),OFFSET(C87,-2,0,1,1),IFERROR(VLOOKUP(【動】入力シート➁!B87,テーブル1[[#All],[医薬品名]:[単位2]],COLUMN(【動】入力シート➁!P83)-3,0),"")))</f>
        <v/>
      </c>
      <c r="D87" s="65"/>
      <c r="E87" s="60" t="str">
        <f ca="1">IF(AND(B87="",OFFSET(B87,-1,0,1,1)&lt;&gt;""),OFFSET(E87,-1,0,1,1),IF(AND(B87="",OFFSET(B87,-1,0,1,1)="",OR(OR(OFFSET(F87,-1,0,1)&lt;0,OFFSET(H87,-1,0,1)&lt;0),OFFSET(P87,-1,0,1,1)&lt;&gt;"")),OFFSET(E87,-2,0,1,1),IFERROR(VLOOKUP(【動】入力シート➁!B87,テーブル1[[#All],[医薬品名]:[単位2]],COLUMN(テーブル1[[#Headers],[単位2]])-3,0),"")))</f>
        <v/>
      </c>
      <c r="F87" s="66"/>
      <c r="G87" s="62" t="str">
        <f t="shared" ca="1" si="7"/>
        <v/>
      </c>
      <c r="H87" s="69"/>
      <c r="I87" s="62" t="str">
        <f t="shared" ca="1" si="8"/>
        <v/>
      </c>
      <c r="J87" s="77"/>
      <c r="K87" s="62" t="str">
        <f t="shared" ca="1" si="9"/>
        <v/>
      </c>
      <c r="L87" s="78"/>
      <c r="M87" s="62" t="str">
        <f t="shared" ca="1" si="10"/>
        <v/>
      </c>
      <c r="N87" s="79"/>
      <c r="O87" s="81"/>
      <c r="P87" s="81"/>
      <c r="Q87" s="89"/>
      <c r="R87" s="90"/>
      <c r="S87" s="88" t="str">
        <f t="shared" ca="1" si="13"/>
        <v/>
      </c>
      <c r="V87" s="16">
        <f t="shared" si="11"/>
        <v>1</v>
      </c>
    </row>
    <row r="88" spans="1:22" ht="40" customHeight="1">
      <c r="A88" s="16">
        <f t="shared" ca="1" si="12"/>
        <v>82</v>
      </c>
      <c r="B88" s="64"/>
      <c r="C88" s="58" t="str">
        <f ca="1">IF(AND(B88="",OFFSET(B88,-1,0,1,1)&lt;&gt;""),OFFSET(C88,-1,0,1,1),IF(AND(B88="",OFFSET(B88,-1,0,1,1)="",OR(OFFSET(N88,-1,0,1)&lt;&gt;"",OFFSET(P88,-1,0,1,1)&lt;&gt;"")),OFFSET(C88,-2,0,1,1),IFERROR(VLOOKUP(【動】入力シート➁!B88,テーブル1[[#All],[医薬品名]:[単位2]],COLUMN(【動】入力シート➁!P84)-3,0),"")))</f>
        <v/>
      </c>
      <c r="D88" s="65"/>
      <c r="E88" s="60" t="str">
        <f ca="1">IF(AND(B88="",OFFSET(B88,-1,0,1,1)&lt;&gt;""),OFFSET(E88,-1,0,1,1),IF(AND(B88="",OFFSET(B88,-1,0,1,1)="",OR(OR(OFFSET(F88,-1,0,1)&lt;0,OFFSET(H88,-1,0,1)&lt;0),OFFSET(P88,-1,0,1,1)&lt;&gt;"")),OFFSET(E88,-2,0,1,1),IFERROR(VLOOKUP(【動】入力シート➁!B88,テーブル1[[#All],[医薬品名]:[単位2]],COLUMN(テーブル1[[#Headers],[単位2]])-3,0),"")))</f>
        <v/>
      </c>
      <c r="F88" s="66"/>
      <c r="G88" s="62" t="str">
        <f t="shared" ca="1" si="7"/>
        <v/>
      </c>
      <c r="H88" s="69"/>
      <c r="I88" s="62" t="str">
        <f t="shared" ca="1" si="8"/>
        <v/>
      </c>
      <c r="J88" s="77"/>
      <c r="K88" s="62" t="str">
        <f t="shared" ca="1" si="9"/>
        <v/>
      </c>
      <c r="L88" s="78"/>
      <c r="M88" s="62" t="str">
        <f t="shared" ca="1" si="10"/>
        <v/>
      </c>
      <c r="N88" s="79"/>
      <c r="O88" s="81"/>
      <c r="P88" s="81"/>
      <c r="Q88" s="89"/>
      <c r="R88" s="90"/>
      <c r="S88" s="88" t="str">
        <f t="shared" ca="1" si="13"/>
        <v/>
      </c>
      <c r="V88" s="16">
        <f t="shared" si="11"/>
        <v>1</v>
      </c>
    </row>
    <row r="89" spans="1:22" ht="40" customHeight="1">
      <c r="A89" s="16">
        <f t="shared" ca="1" si="12"/>
        <v>83</v>
      </c>
      <c r="B89" s="64"/>
      <c r="C89" s="58" t="str">
        <f ca="1">IF(AND(B89="",OFFSET(B89,-1,0,1,1)&lt;&gt;""),OFFSET(C89,-1,0,1,1),IF(AND(B89="",OFFSET(B89,-1,0,1,1)="",OR(OFFSET(N89,-1,0,1)&lt;&gt;"",OFFSET(P89,-1,0,1,1)&lt;&gt;"")),OFFSET(C89,-2,0,1,1),IFERROR(VLOOKUP(【動】入力シート➁!B89,テーブル1[[#All],[医薬品名]:[単位2]],COLUMN(【動】入力シート➁!P85)-3,0),"")))</f>
        <v/>
      </c>
      <c r="D89" s="65"/>
      <c r="E89" s="60" t="str">
        <f ca="1">IF(AND(B89="",OFFSET(B89,-1,0,1,1)&lt;&gt;""),OFFSET(E89,-1,0,1,1),IF(AND(B89="",OFFSET(B89,-1,0,1,1)="",OR(OR(OFFSET(F89,-1,0,1)&lt;0,OFFSET(H89,-1,0,1)&lt;0),OFFSET(P89,-1,0,1,1)&lt;&gt;"")),OFFSET(E89,-2,0,1,1),IFERROR(VLOOKUP(【動】入力シート➁!B89,テーブル1[[#All],[医薬品名]:[単位2]],COLUMN(テーブル1[[#Headers],[単位2]])-3,0),"")))</f>
        <v/>
      </c>
      <c r="F89" s="66"/>
      <c r="G89" s="62" t="str">
        <f t="shared" ca="1" si="7"/>
        <v/>
      </c>
      <c r="H89" s="69"/>
      <c r="I89" s="62" t="str">
        <f t="shared" ca="1" si="8"/>
        <v/>
      </c>
      <c r="J89" s="77"/>
      <c r="K89" s="62" t="str">
        <f t="shared" ca="1" si="9"/>
        <v/>
      </c>
      <c r="L89" s="78"/>
      <c r="M89" s="62" t="str">
        <f t="shared" ca="1" si="10"/>
        <v/>
      </c>
      <c r="N89" s="79"/>
      <c r="O89" s="81"/>
      <c r="P89" s="81"/>
      <c r="Q89" s="89"/>
      <c r="R89" s="90"/>
      <c r="S89" s="88" t="str">
        <f t="shared" ca="1" si="13"/>
        <v/>
      </c>
      <c r="V89" s="16">
        <f t="shared" si="11"/>
        <v>1</v>
      </c>
    </row>
    <row r="90" spans="1:22" ht="40" customHeight="1">
      <c r="A90" s="16">
        <f t="shared" ca="1" si="12"/>
        <v>84</v>
      </c>
      <c r="B90" s="64"/>
      <c r="C90" s="58" t="str">
        <f ca="1">IF(AND(B90="",OFFSET(B90,-1,0,1,1)&lt;&gt;""),OFFSET(C90,-1,0,1,1),IF(AND(B90="",OFFSET(B90,-1,0,1,1)="",OR(OFFSET(N90,-1,0,1)&lt;&gt;"",OFFSET(P90,-1,0,1,1)&lt;&gt;"")),OFFSET(C90,-2,0,1,1),IFERROR(VLOOKUP(【動】入力シート➁!B90,テーブル1[[#All],[医薬品名]:[単位2]],COLUMN(【動】入力シート➁!P86)-3,0),"")))</f>
        <v/>
      </c>
      <c r="D90" s="65"/>
      <c r="E90" s="60" t="str">
        <f ca="1">IF(AND(B90="",OFFSET(B90,-1,0,1,1)&lt;&gt;""),OFFSET(E90,-1,0,1,1),IF(AND(B90="",OFFSET(B90,-1,0,1,1)="",OR(OR(OFFSET(F90,-1,0,1)&lt;0,OFFSET(H90,-1,0,1)&lt;0),OFFSET(P90,-1,0,1,1)&lt;&gt;"")),OFFSET(E90,-2,0,1,1),IFERROR(VLOOKUP(【動】入力シート➁!B90,テーブル1[[#All],[医薬品名]:[単位2]],COLUMN(テーブル1[[#Headers],[単位2]])-3,0),"")))</f>
        <v/>
      </c>
      <c r="F90" s="66"/>
      <c r="G90" s="62" t="str">
        <f t="shared" ca="1" si="7"/>
        <v/>
      </c>
      <c r="H90" s="69"/>
      <c r="I90" s="62" t="str">
        <f t="shared" ca="1" si="8"/>
        <v/>
      </c>
      <c r="J90" s="77"/>
      <c r="K90" s="62" t="str">
        <f t="shared" ca="1" si="9"/>
        <v/>
      </c>
      <c r="L90" s="78"/>
      <c r="M90" s="62" t="str">
        <f t="shared" ca="1" si="10"/>
        <v/>
      </c>
      <c r="N90" s="79"/>
      <c r="O90" s="81"/>
      <c r="P90" s="81"/>
      <c r="Q90" s="89"/>
      <c r="R90" s="90"/>
      <c r="S90" s="88" t="str">
        <f t="shared" ca="1" si="13"/>
        <v/>
      </c>
      <c r="V90" s="16">
        <f t="shared" si="11"/>
        <v>1</v>
      </c>
    </row>
    <row r="91" spans="1:22" ht="40" customHeight="1">
      <c r="A91" s="16">
        <f t="shared" ca="1" si="12"/>
        <v>85</v>
      </c>
      <c r="B91" s="64"/>
      <c r="C91" s="58" t="str">
        <f ca="1">IF(AND(B91="",OFFSET(B91,-1,0,1,1)&lt;&gt;""),OFFSET(C91,-1,0,1,1),IF(AND(B91="",OFFSET(B91,-1,0,1,1)="",OR(OFFSET(N91,-1,0,1)&lt;&gt;"",OFFSET(P91,-1,0,1,1)&lt;&gt;"")),OFFSET(C91,-2,0,1,1),IFERROR(VLOOKUP(【動】入力シート➁!B91,テーブル1[[#All],[医薬品名]:[単位2]],COLUMN(【動】入力シート➁!P87)-3,0),"")))</f>
        <v/>
      </c>
      <c r="D91" s="65"/>
      <c r="E91" s="60" t="str">
        <f ca="1">IF(AND(B91="",OFFSET(B91,-1,0,1,1)&lt;&gt;""),OFFSET(E91,-1,0,1,1),IF(AND(B91="",OFFSET(B91,-1,0,1,1)="",OR(OR(OFFSET(F91,-1,0,1)&lt;0,OFFSET(H91,-1,0,1)&lt;0),OFFSET(P91,-1,0,1,1)&lt;&gt;"")),OFFSET(E91,-2,0,1,1),IFERROR(VLOOKUP(【動】入力シート➁!B91,テーブル1[[#All],[医薬品名]:[単位2]],COLUMN(テーブル1[[#Headers],[単位2]])-3,0),"")))</f>
        <v/>
      </c>
      <c r="F91" s="66"/>
      <c r="G91" s="62" t="str">
        <f t="shared" ca="1" si="7"/>
        <v/>
      </c>
      <c r="H91" s="69"/>
      <c r="I91" s="62" t="str">
        <f t="shared" ca="1" si="8"/>
        <v/>
      </c>
      <c r="J91" s="77"/>
      <c r="K91" s="62" t="str">
        <f t="shared" ca="1" si="9"/>
        <v/>
      </c>
      <c r="L91" s="78"/>
      <c r="M91" s="62" t="str">
        <f t="shared" ca="1" si="10"/>
        <v/>
      </c>
      <c r="N91" s="79"/>
      <c r="O91" s="81"/>
      <c r="P91" s="81"/>
      <c r="Q91" s="89"/>
      <c r="R91" s="90"/>
      <c r="S91" s="88" t="str">
        <f t="shared" ca="1" si="13"/>
        <v/>
      </c>
      <c r="V91" s="16">
        <f t="shared" si="11"/>
        <v>1</v>
      </c>
    </row>
    <row r="92" spans="1:22" ht="40" customHeight="1">
      <c r="A92" s="16">
        <f t="shared" ca="1" si="12"/>
        <v>86</v>
      </c>
      <c r="B92" s="64"/>
      <c r="C92" s="58" t="str">
        <f ca="1">IF(AND(B92="",OFFSET(B92,-1,0,1,1)&lt;&gt;""),OFFSET(C92,-1,0,1,1),IF(AND(B92="",OFFSET(B92,-1,0,1,1)="",OR(OFFSET(N92,-1,0,1)&lt;&gt;"",OFFSET(P92,-1,0,1,1)&lt;&gt;"")),OFFSET(C92,-2,0,1,1),IFERROR(VLOOKUP(【動】入力シート➁!B92,テーブル1[[#All],[医薬品名]:[単位2]],COLUMN(【動】入力シート➁!P88)-3,0),"")))</f>
        <v/>
      </c>
      <c r="D92" s="65"/>
      <c r="E92" s="60" t="str">
        <f ca="1">IF(AND(B92="",OFFSET(B92,-1,0,1,1)&lt;&gt;""),OFFSET(E92,-1,0,1,1),IF(AND(B92="",OFFSET(B92,-1,0,1,1)="",OR(OR(OFFSET(F92,-1,0,1)&lt;0,OFFSET(H92,-1,0,1)&lt;0),OFFSET(P92,-1,0,1,1)&lt;&gt;"")),OFFSET(E92,-2,0,1,1),IFERROR(VLOOKUP(【動】入力シート➁!B92,テーブル1[[#All],[医薬品名]:[単位2]],COLUMN(テーブル1[[#Headers],[単位2]])-3,0),"")))</f>
        <v/>
      </c>
      <c r="F92" s="66"/>
      <c r="G92" s="62" t="str">
        <f t="shared" ca="1" si="7"/>
        <v/>
      </c>
      <c r="H92" s="69"/>
      <c r="I92" s="62" t="str">
        <f t="shared" ca="1" si="8"/>
        <v/>
      </c>
      <c r="J92" s="77"/>
      <c r="K92" s="62" t="str">
        <f t="shared" ca="1" si="9"/>
        <v/>
      </c>
      <c r="L92" s="78"/>
      <c r="M92" s="62" t="str">
        <f t="shared" ca="1" si="10"/>
        <v/>
      </c>
      <c r="N92" s="79"/>
      <c r="O92" s="81"/>
      <c r="P92" s="81"/>
      <c r="Q92" s="89"/>
      <c r="R92" s="90"/>
      <c r="S92" s="88" t="str">
        <f t="shared" ca="1" si="13"/>
        <v/>
      </c>
      <c r="V92" s="16">
        <f t="shared" si="11"/>
        <v>1</v>
      </c>
    </row>
    <row r="93" spans="1:22" ht="40" customHeight="1">
      <c r="A93" s="16">
        <f t="shared" ca="1" si="12"/>
        <v>87</v>
      </c>
      <c r="B93" s="64"/>
      <c r="C93" s="58" t="str">
        <f ca="1">IF(AND(B93="",OFFSET(B93,-1,0,1,1)&lt;&gt;""),OFFSET(C93,-1,0,1,1),IF(AND(B93="",OFFSET(B93,-1,0,1,1)="",OR(OFFSET(N93,-1,0,1)&lt;&gt;"",OFFSET(P93,-1,0,1,1)&lt;&gt;"")),OFFSET(C93,-2,0,1,1),IFERROR(VLOOKUP(【動】入力シート➁!B93,テーブル1[[#All],[医薬品名]:[単位2]],COLUMN(【動】入力シート➁!P89)-3,0),"")))</f>
        <v/>
      </c>
      <c r="D93" s="65"/>
      <c r="E93" s="60" t="str">
        <f ca="1">IF(AND(B93="",OFFSET(B93,-1,0,1,1)&lt;&gt;""),OFFSET(E93,-1,0,1,1),IF(AND(B93="",OFFSET(B93,-1,0,1,1)="",OR(OR(OFFSET(F93,-1,0,1)&lt;0,OFFSET(H93,-1,0,1)&lt;0),OFFSET(P93,-1,0,1,1)&lt;&gt;"")),OFFSET(E93,-2,0,1,1),IFERROR(VLOOKUP(【動】入力シート➁!B93,テーブル1[[#All],[医薬品名]:[単位2]],COLUMN(テーブル1[[#Headers],[単位2]])-3,0),"")))</f>
        <v/>
      </c>
      <c r="F93" s="66"/>
      <c r="G93" s="62" t="str">
        <f t="shared" ca="1" si="7"/>
        <v/>
      </c>
      <c r="H93" s="69"/>
      <c r="I93" s="62" t="str">
        <f t="shared" ca="1" si="8"/>
        <v/>
      </c>
      <c r="J93" s="77"/>
      <c r="K93" s="62" t="str">
        <f t="shared" ca="1" si="9"/>
        <v/>
      </c>
      <c r="L93" s="78"/>
      <c r="M93" s="62" t="str">
        <f t="shared" ca="1" si="10"/>
        <v/>
      </c>
      <c r="N93" s="79"/>
      <c r="O93" s="81"/>
      <c r="P93" s="81"/>
      <c r="Q93" s="89"/>
      <c r="R93" s="90"/>
      <c r="S93" s="88" t="str">
        <f t="shared" ca="1" si="13"/>
        <v/>
      </c>
      <c r="V93" s="16">
        <f t="shared" si="11"/>
        <v>1</v>
      </c>
    </row>
    <row r="94" spans="1:22" ht="40" customHeight="1">
      <c r="A94" s="16">
        <f t="shared" ca="1" si="12"/>
        <v>88</v>
      </c>
      <c r="B94" s="64"/>
      <c r="C94" s="58" t="str">
        <f ca="1">IF(AND(B94="",OFFSET(B94,-1,0,1,1)&lt;&gt;""),OFFSET(C94,-1,0,1,1),IF(AND(B94="",OFFSET(B94,-1,0,1,1)="",OR(OFFSET(N94,-1,0,1)&lt;&gt;"",OFFSET(P94,-1,0,1,1)&lt;&gt;"")),OFFSET(C94,-2,0,1,1),IFERROR(VLOOKUP(【動】入力シート➁!B94,テーブル1[[#All],[医薬品名]:[単位2]],COLUMN(【動】入力シート➁!P90)-3,0),"")))</f>
        <v/>
      </c>
      <c r="D94" s="65"/>
      <c r="E94" s="60" t="str">
        <f ca="1">IF(AND(B94="",OFFSET(B94,-1,0,1,1)&lt;&gt;""),OFFSET(E94,-1,0,1,1),IF(AND(B94="",OFFSET(B94,-1,0,1,1)="",OR(OR(OFFSET(F94,-1,0,1)&lt;0,OFFSET(H94,-1,0,1)&lt;0),OFFSET(P94,-1,0,1,1)&lt;&gt;"")),OFFSET(E94,-2,0,1,1),IFERROR(VLOOKUP(【動】入力シート➁!B94,テーブル1[[#All],[医薬品名]:[単位2]],COLUMN(テーブル1[[#Headers],[単位2]])-3,0),"")))</f>
        <v/>
      </c>
      <c r="F94" s="66"/>
      <c r="G94" s="62" t="str">
        <f t="shared" ca="1" si="7"/>
        <v/>
      </c>
      <c r="H94" s="69"/>
      <c r="I94" s="62" t="str">
        <f t="shared" ca="1" si="8"/>
        <v/>
      </c>
      <c r="J94" s="77"/>
      <c r="K94" s="62" t="str">
        <f t="shared" ca="1" si="9"/>
        <v/>
      </c>
      <c r="L94" s="78"/>
      <c r="M94" s="62" t="str">
        <f t="shared" ca="1" si="10"/>
        <v/>
      </c>
      <c r="N94" s="79"/>
      <c r="O94" s="81"/>
      <c r="P94" s="81"/>
      <c r="Q94" s="89"/>
      <c r="R94" s="90"/>
      <c r="S94" s="88" t="str">
        <f t="shared" ca="1" si="13"/>
        <v/>
      </c>
      <c r="V94" s="16">
        <f t="shared" si="11"/>
        <v>1</v>
      </c>
    </row>
    <row r="95" spans="1:22" ht="40" customHeight="1">
      <c r="A95" s="16">
        <f t="shared" ca="1" si="12"/>
        <v>89</v>
      </c>
      <c r="B95" s="64"/>
      <c r="C95" s="58" t="str">
        <f ca="1">IF(AND(B95="",OFFSET(B95,-1,0,1,1)&lt;&gt;""),OFFSET(C95,-1,0,1,1),IF(AND(B95="",OFFSET(B95,-1,0,1,1)="",OR(OFFSET(N95,-1,0,1)&lt;&gt;"",OFFSET(P95,-1,0,1,1)&lt;&gt;"")),OFFSET(C95,-2,0,1,1),IFERROR(VLOOKUP(【動】入力シート➁!B95,テーブル1[[#All],[医薬品名]:[単位2]],COLUMN(【動】入力シート➁!P91)-3,0),"")))</f>
        <v/>
      </c>
      <c r="D95" s="65"/>
      <c r="E95" s="60" t="str">
        <f ca="1">IF(AND(B95="",OFFSET(B95,-1,0,1,1)&lt;&gt;""),OFFSET(E95,-1,0,1,1),IF(AND(B95="",OFFSET(B95,-1,0,1,1)="",OR(OR(OFFSET(F95,-1,0,1)&lt;0,OFFSET(H95,-1,0,1)&lt;0),OFFSET(P95,-1,0,1,1)&lt;&gt;"")),OFFSET(E95,-2,0,1,1),IFERROR(VLOOKUP(【動】入力シート➁!B95,テーブル1[[#All],[医薬品名]:[単位2]],COLUMN(テーブル1[[#Headers],[単位2]])-3,0),"")))</f>
        <v/>
      </c>
      <c r="F95" s="66"/>
      <c r="G95" s="62" t="str">
        <f t="shared" ca="1" si="7"/>
        <v/>
      </c>
      <c r="H95" s="69"/>
      <c r="I95" s="62" t="str">
        <f t="shared" ca="1" si="8"/>
        <v/>
      </c>
      <c r="J95" s="77"/>
      <c r="K95" s="62" t="str">
        <f t="shared" ca="1" si="9"/>
        <v/>
      </c>
      <c r="L95" s="78"/>
      <c r="M95" s="62" t="str">
        <f t="shared" ca="1" si="10"/>
        <v/>
      </c>
      <c r="N95" s="79"/>
      <c r="O95" s="81"/>
      <c r="P95" s="81"/>
      <c r="Q95" s="89"/>
      <c r="R95" s="90"/>
      <c r="S95" s="88" t="str">
        <f t="shared" ca="1" si="13"/>
        <v/>
      </c>
      <c r="V95" s="16">
        <f t="shared" si="11"/>
        <v>1</v>
      </c>
    </row>
    <row r="96" spans="1:22" ht="40" customHeight="1">
      <c r="A96" s="16">
        <f t="shared" ca="1" si="12"/>
        <v>90</v>
      </c>
      <c r="B96" s="64"/>
      <c r="C96" s="58" t="str">
        <f ca="1">IF(AND(B96="",OFFSET(B96,-1,0,1,1)&lt;&gt;""),OFFSET(C96,-1,0,1,1),IF(AND(B96="",OFFSET(B96,-1,0,1,1)="",OR(OFFSET(N96,-1,0,1)&lt;&gt;"",OFFSET(P96,-1,0,1,1)&lt;&gt;"")),OFFSET(C96,-2,0,1,1),IFERROR(VLOOKUP(【動】入力シート➁!B96,テーブル1[[#All],[医薬品名]:[単位2]],COLUMN(【動】入力シート➁!P92)-3,0),"")))</f>
        <v/>
      </c>
      <c r="D96" s="65"/>
      <c r="E96" s="60" t="str">
        <f ca="1">IF(AND(B96="",OFFSET(B96,-1,0,1,1)&lt;&gt;""),OFFSET(E96,-1,0,1,1),IF(AND(B96="",OFFSET(B96,-1,0,1,1)="",OR(OR(OFFSET(F96,-1,0,1)&lt;0,OFFSET(H96,-1,0,1)&lt;0),OFFSET(P96,-1,0,1,1)&lt;&gt;"")),OFFSET(E96,-2,0,1,1),IFERROR(VLOOKUP(【動】入力シート➁!B96,テーブル1[[#All],[医薬品名]:[単位2]],COLUMN(テーブル1[[#Headers],[単位2]])-3,0),"")))</f>
        <v/>
      </c>
      <c r="F96" s="66"/>
      <c r="G96" s="62" t="str">
        <f t="shared" ca="1" si="7"/>
        <v/>
      </c>
      <c r="H96" s="69"/>
      <c r="I96" s="62" t="str">
        <f t="shared" ca="1" si="8"/>
        <v/>
      </c>
      <c r="J96" s="77"/>
      <c r="K96" s="62" t="str">
        <f t="shared" ca="1" si="9"/>
        <v/>
      </c>
      <c r="L96" s="78"/>
      <c r="M96" s="62" t="str">
        <f t="shared" ca="1" si="10"/>
        <v/>
      </c>
      <c r="N96" s="79"/>
      <c r="O96" s="81"/>
      <c r="P96" s="81"/>
      <c r="Q96" s="89"/>
      <c r="R96" s="90"/>
      <c r="S96" s="88" t="str">
        <f t="shared" ca="1" si="13"/>
        <v/>
      </c>
      <c r="V96" s="16">
        <f t="shared" si="11"/>
        <v>1</v>
      </c>
    </row>
    <row r="97" spans="1:22" ht="40" customHeight="1">
      <c r="A97" s="16">
        <f t="shared" ca="1" si="12"/>
        <v>91</v>
      </c>
      <c r="B97" s="64"/>
      <c r="C97" s="58" t="str">
        <f ca="1">IF(AND(B97="",OFFSET(B97,-1,0,1,1)&lt;&gt;""),OFFSET(C97,-1,0,1,1),IF(AND(B97="",OFFSET(B97,-1,0,1,1)="",OR(OFFSET(N97,-1,0,1)&lt;&gt;"",OFFSET(P97,-1,0,1,1)&lt;&gt;"")),OFFSET(C97,-2,0,1,1),IFERROR(VLOOKUP(【動】入力シート➁!B97,テーブル1[[#All],[医薬品名]:[単位2]],COLUMN(【動】入力シート➁!P93)-3,0),"")))</f>
        <v/>
      </c>
      <c r="D97" s="65"/>
      <c r="E97" s="60" t="str">
        <f ca="1">IF(AND(B97="",OFFSET(B97,-1,0,1,1)&lt;&gt;""),OFFSET(E97,-1,0,1,1),IF(AND(B97="",OFFSET(B97,-1,0,1,1)="",OR(OR(OFFSET(F97,-1,0,1)&lt;0,OFFSET(H97,-1,0,1)&lt;0),OFFSET(P97,-1,0,1,1)&lt;&gt;"")),OFFSET(E97,-2,0,1,1),IFERROR(VLOOKUP(【動】入力シート➁!B97,テーブル1[[#All],[医薬品名]:[単位2]],COLUMN(テーブル1[[#Headers],[単位2]])-3,0),"")))</f>
        <v/>
      </c>
      <c r="F97" s="66"/>
      <c r="G97" s="62" t="str">
        <f t="shared" ca="1" si="7"/>
        <v/>
      </c>
      <c r="H97" s="69"/>
      <c r="I97" s="62" t="str">
        <f t="shared" ca="1" si="8"/>
        <v/>
      </c>
      <c r="J97" s="77"/>
      <c r="K97" s="62" t="str">
        <f t="shared" ca="1" si="9"/>
        <v/>
      </c>
      <c r="L97" s="78"/>
      <c r="M97" s="62" t="str">
        <f t="shared" ca="1" si="10"/>
        <v/>
      </c>
      <c r="N97" s="79"/>
      <c r="O97" s="81"/>
      <c r="P97" s="81"/>
      <c r="Q97" s="89"/>
      <c r="R97" s="91"/>
      <c r="S97" s="88" t="str">
        <f t="shared" ca="1" si="13"/>
        <v/>
      </c>
      <c r="V97" s="16">
        <f t="shared" si="11"/>
        <v>1</v>
      </c>
    </row>
    <row r="98" spans="1:22" ht="40" customHeight="1">
      <c r="A98" s="16">
        <f t="shared" ca="1" si="12"/>
        <v>92</v>
      </c>
      <c r="B98" s="64"/>
      <c r="C98" s="58" t="str">
        <f ca="1">IF(AND(B98="",OFFSET(B98,-1,0,1,1)&lt;&gt;""),OFFSET(C98,-1,0,1,1),IF(AND(B98="",OFFSET(B98,-1,0,1,1)="",OR(OFFSET(N98,-1,0,1)&lt;&gt;"",OFFSET(P98,-1,0,1,1)&lt;&gt;"")),OFFSET(C98,-2,0,1,1),IFERROR(VLOOKUP(【動】入力シート➁!B98,テーブル1[[#All],[医薬品名]:[単位2]],COLUMN(【動】入力シート➁!P94)-3,0),"")))</f>
        <v/>
      </c>
      <c r="D98" s="65"/>
      <c r="E98" s="60" t="str">
        <f ca="1">IF(AND(B98="",OFFSET(B98,-1,0,1,1)&lt;&gt;""),OFFSET(E98,-1,0,1,1),IF(AND(B98="",OFFSET(B98,-1,0,1,1)="",OR(OR(OFFSET(F98,-1,0,1)&lt;0,OFFSET(H98,-1,0,1)&lt;0),OFFSET(P98,-1,0,1,1)&lt;&gt;"")),OFFSET(E98,-2,0,1,1),IFERROR(VLOOKUP(【動】入力シート➁!B98,テーブル1[[#All],[医薬品名]:[単位2]],COLUMN(テーブル1[[#Headers],[単位2]])-3,0),"")))</f>
        <v/>
      </c>
      <c r="F98" s="66"/>
      <c r="G98" s="62" t="str">
        <f t="shared" ca="1" si="7"/>
        <v/>
      </c>
      <c r="H98" s="69"/>
      <c r="I98" s="62" t="str">
        <f t="shared" ca="1" si="8"/>
        <v/>
      </c>
      <c r="J98" s="77"/>
      <c r="K98" s="62" t="str">
        <f t="shared" ca="1" si="9"/>
        <v/>
      </c>
      <c r="L98" s="78"/>
      <c r="M98" s="62" t="str">
        <f t="shared" ca="1" si="10"/>
        <v/>
      </c>
      <c r="N98" s="79"/>
      <c r="O98" s="81"/>
      <c r="P98" s="81"/>
      <c r="Q98" s="89"/>
      <c r="R98" s="91"/>
      <c r="S98" s="88" t="str">
        <f t="shared" ca="1" si="13"/>
        <v/>
      </c>
      <c r="V98" s="16">
        <f t="shared" si="11"/>
        <v>1</v>
      </c>
    </row>
    <row r="99" spans="1:22" ht="40" customHeight="1">
      <c r="A99" s="16">
        <f t="shared" ca="1" si="12"/>
        <v>93</v>
      </c>
      <c r="B99" s="64"/>
      <c r="C99" s="58" t="str">
        <f ca="1">IF(AND(B99="",OFFSET(B99,-1,0,1,1)&lt;&gt;""),OFFSET(C99,-1,0,1,1),IF(AND(B99="",OFFSET(B99,-1,0,1,1)="",OR(OFFSET(N99,-1,0,1)&lt;&gt;"",OFFSET(P99,-1,0,1,1)&lt;&gt;"")),OFFSET(C99,-2,0,1,1),IFERROR(VLOOKUP(【動】入力シート➁!B99,テーブル1[[#All],[医薬品名]:[単位2]],COLUMN(【動】入力シート➁!P95)-3,0),"")))</f>
        <v/>
      </c>
      <c r="D99" s="65"/>
      <c r="E99" s="60" t="str">
        <f ca="1">IF(AND(B99="",OFFSET(B99,-1,0,1,1)&lt;&gt;""),OFFSET(E99,-1,0,1,1),IF(AND(B99="",OFFSET(B99,-1,0,1,1)="",OR(OR(OFFSET(F99,-1,0,1)&lt;0,OFFSET(H99,-1,0,1)&lt;0),OFFSET(P99,-1,0,1,1)&lt;&gt;"")),OFFSET(E99,-2,0,1,1),IFERROR(VLOOKUP(【動】入力シート➁!B99,テーブル1[[#All],[医薬品名]:[単位2]],COLUMN(テーブル1[[#Headers],[単位2]])-3,0),"")))</f>
        <v/>
      </c>
      <c r="F99" s="66"/>
      <c r="G99" s="62" t="str">
        <f t="shared" ca="1" si="7"/>
        <v/>
      </c>
      <c r="H99" s="69"/>
      <c r="I99" s="62" t="str">
        <f t="shared" ca="1" si="8"/>
        <v/>
      </c>
      <c r="J99" s="77"/>
      <c r="K99" s="62" t="str">
        <f t="shared" ca="1" si="9"/>
        <v/>
      </c>
      <c r="L99" s="78"/>
      <c r="M99" s="62" t="str">
        <f t="shared" ca="1" si="10"/>
        <v/>
      </c>
      <c r="N99" s="79"/>
      <c r="O99" s="81"/>
      <c r="P99" s="81"/>
      <c r="Q99" s="89"/>
      <c r="R99" s="91"/>
      <c r="S99" s="88" t="str">
        <f t="shared" ca="1" si="13"/>
        <v/>
      </c>
      <c r="V99" s="16">
        <f t="shared" si="11"/>
        <v>1</v>
      </c>
    </row>
    <row r="100" spans="1:22" ht="40" customHeight="1">
      <c r="A100" s="16">
        <f t="shared" ca="1" si="12"/>
        <v>94</v>
      </c>
      <c r="B100" s="64"/>
      <c r="C100" s="58" t="str">
        <f ca="1">IF(AND(B100="",OFFSET(B100,-1,0,1,1)&lt;&gt;""),OFFSET(C100,-1,0,1,1),IF(AND(B100="",OFFSET(B100,-1,0,1,1)="",OR(OFFSET(N100,-1,0,1)&lt;&gt;"",OFFSET(P100,-1,0,1,1)&lt;&gt;"")),OFFSET(C100,-2,0,1,1),IFERROR(VLOOKUP(【動】入力シート➁!B100,テーブル1[[#All],[医薬品名]:[単位2]],COLUMN(【動】入力シート➁!P96)-3,0),"")))</f>
        <v/>
      </c>
      <c r="D100" s="65"/>
      <c r="E100" s="60" t="str">
        <f ca="1">IF(AND(B100="",OFFSET(B100,-1,0,1,1)&lt;&gt;""),OFFSET(E100,-1,0,1,1),IF(AND(B100="",OFFSET(B100,-1,0,1,1)="",OR(OR(OFFSET(F100,-1,0,1)&lt;0,OFFSET(H100,-1,0,1)&lt;0),OFFSET(P100,-1,0,1,1)&lt;&gt;"")),OFFSET(E100,-2,0,1,1),IFERROR(VLOOKUP(【動】入力シート➁!B100,テーブル1[[#All],[医薬品名]:[単位2]],COLUMN(テーブル1[[#Headers],[単位2]])-3,0),"")))</f>
        <v/>
      </c>
      <c r="F100" s="66"/>
      <c r="G100" s="62" t="str">
        <f t="shared" ca="1" si="7"/>
        <v/>
      </c>
      <c r="H100" s="69"/>
      <c r="I100" s="62" t="str">
        <f t="shared" ca="1" si="8"/>
        <v/>
      </c>
      <c r="J100" s="77"/>
      <c r="K100" s="62" t="str">
        <f t="shared" ca="1" si="9"/>
        <v/>
      </c>
      <c r="L100" s="78"/>
      <c r="M100" s="62" t="str">
        <f t="shared" ca="1" si="10"/>
        <v/>
      </c>
      <c r="N100" s="79"/>
      <c r="O100" s="81"/>
      <c r="P100" s="81"/>
      <c r="Q100" s="89"/>
      <c r="R100" s="91"/>
      <c r="S100" s="88" t="str">
        <f t="shared" ca="1" si="13"/>
        <v/>
      </c>
      <c r="V100" s="16">
        <f t="shared" si="11"/>
        <v>1</v>
      </c>
    </row>
    <row r="101" spans="1:22" ht="40" customHeight="1">
      <c r="A101" s="16">
        <f t="shared" ca="1" si="12"/>
        <v>95</v>
      </c>
      <c r="B101" s="64"/>
      <c r="C101" s="58" t="str">
        <f ca="1">IF(AND(B101="",OFFSET(B101,-1,0,1,1)&lt;&gt;""),OFFSET(C101,-1,0,1,1),IF(AND(B101="",OFFSET(B101,-1,0,1,1)="",OR(OFFSET(N101,-1,0,1)&lt;&gt;"",OFFSET(P101,-1,0,1,1)&lt;&gt;"")),OFFSET(C101,-2,0,1,1),IFERROR(VLOOKUP(【動】入力シート➁!B101,テーブル1[[#All],[医薬品名]:[単位2]],COLUMN(【動】入力シート➁!P97)-3,0),"")))</f>
        <v/>
      </c>
      <c r="D101" s="65"/>
      <c r="E101" s="60" t="str">
        <f ca="1">IF(AND(B101="",OFFSET(B101,-1,0,1,1)&lt;&gt;""),OFFSET(E101,-1,0,1,1),IF(AND(B101="",OFFSET(B101,-1,0,1,1)="",OR(OR(OFFSET(F101,-1,0,1)&lt;0,OFFSET(H101,-1,0,1)&lt;0),OFFSET(P101,-1,0,1,1)&lt;&gt;"")),OFFSET(E101,-2,0,1,1),IFERROR(VLOOKUP(【動】入力シート➁!B101,テーブル1[[#All],[医薬品名]:[単位2]],COLUMN(テーブル1[[#Headers],[単位2]])-3,0),"")))</f>
        <v/>
      </c>
      <c r="F101" s="66"/>
      <c r="G101" s="62" t="str">
        <f t="shared" ca="1" si="7"/>
        <v/>
      </c>
      <c r="H101" s="69"/>
      <c r="I101" s="62" t="str">
        <f t="shared" ca="1" si="8"/>
        <v/>
      </c>
      <c r="J101" s="77"/>
      <c r="K101" s="62" t="str">
        <f t="shared" ca="1" si="9"/>
        <v/>
      </c>
      <c r="L101" s="78"/>
      <c r="M101" s="62" t="str">
        <f t="shared" ca="1" si="10"/>
        <v/>
      </c>
      <c r="N101" s="79"/>
      <c r="O101" s="81"/>
      <c r="P101" s="81"/>
      <c r="Q101" s="89"/>
      <c r="R101" s="91"/>
      <c r="S101" s="88" t="str">
        <f t="shared" ca="1" si="13"/>
        <v/>
      </c>
      <c r="V101" s="16">
        <f t="shared" si="11"/>
        <v>1</v>
      </c>
    </row>
    <row r="102" spans="1:22" ht="40" customHeight="1">
      <c r="A102" s="16">
        <f t="shared" ca="1" si="12"/>
        <v>96</v>
      </c>
      <c r="B102" s="64"/>
      <c r="C102" s="58" t="str">
        <f ca="1">IF(AND(B102="",OFFSET(B102,-1,0,1,1)&lt;&gt;""),OFFSET(C102,-1,0,1,1),IF(AND(B102="",OFFSET(B102,-1,0,1,1)="",OR(OFFSET(N102,-1,0,1)&lt;&gt;"",OFFSET(P102,-1,0,1,1)&lt;&gt;"")),OFFSET(C102,-2,0,1,1),IFERROR(VLOOKUP(【動】入力シート➁!B102,テーブル1[[#All],[医薬品名]:[単位2]],COLUMN(【動】入力シート➁!P98)-3,0),"")))</f>
        <v/>
      </c>
      <c r="D102" s="65"/>
      <c r="E102" s="60" t="str">
        <f ca="1">IF(AND(B102="",OFFSET(B102,-1,0,1,1)&lt;&gt;""),OFFSET(E102,-1,0,1,1),IF(AND(B102="",OFFSET(B102,-1,0,1,1)="",OR(OR(OFFSET(F102,-1,0,1)&lt;0,OFFSET(H102,-1,0,1)&lt;0),OFFSET(P102,-1,0,1,1)&lt;&gt;"")),OFFSET(E102,-2,0,1,1),IFERROR(VLOOKUP(【動】入力シート➁!B102,テーブル1[[#All],[医薬品名]:[単位2]],COLUMN(テーブル1[[#Headers],[単位2]])-3,0),"")))</f>
        <v/>
      </c>
      <c r="F102" s="66"/>
      <c r="G102" s="62" t="str">
        <f t="shared" ca="1" si="7"/>
        <v/>
      </c>
      <c r="H102" s="69"/>
      <c r="I102" s="62" t="str">
        <f t="shared" ca="1" si="8"/>
        <v/>
      </c>
      <c r="J102" s="77"/>
      <c r="K102" s="62" t="str">
        <f t="shared" ca="1" si="9"/>
        <v/>
      </c>
      <c r="L102" s="78"/>
      <c r="M102" s="62" t="str">
        <f t="shared" ca="1" si="10"/>
        <v/>
      </c>
      <c r="N102" s="79"/>
      <c r="O102" s="81"/>
      <c r="P102" s="81"/>
      <c r="Q102" s="89"/>
      <c r="R102" s="91"/>
      <c r="S102" s="88" t="str">
        <f t="shared" ca="1" si="13"/>
        <v/>
      </c>
      <c r="V102" s="16">
        <f t="shared" si="11"/>
        <v>1</v>
      </c>
    </row>
    <row r="103" spans="1:22" ht="40" customHeight="1">
      <c r="A103" s="16">
        <f t="shared" ca="1" si="12"/>
        <v>97</v>
      </c>
      <c r="B103" s="64"/>
      <c r="C103" s="58" t="str">
        <f ca="1">IF(AND(B103="",OFFSET(B103,-1,0,1,1)&lt;&gt;""),OFFSET(C103,-1,0,1,1),IF(AND(B103="",OFFSET(B103,-1,0,1,1)="",OR(OFFSET(N103,-1,0,1)&lt;&gt;"",OFFSET(P103,-1,0,1,1)&lt;&gt;"")),OFFSET(C103,-2,0,1,1),IFERROR(VLOOKUP(【動】入力シート➁!B103,テーブル1[[#All],[医薬品名]:[単位2]],COLUMN(【動】入力シート➁!P99)-3,0),"")))</f>
        <v/>
      </c>
      <c r="D103" s="65"/>
      <c r="E103" s="60" t="str">
        <f ca="1">IF(AND(B103="",OFFSET(B103,-1,0,1,1)&lt;&gt;""),OFFSET(E103,-1,0,1,1),IF(AND(B103="",OFFSET(B103,-1,0,1,1)="",OR(OR(OFFSET(F103,-1,0,1)&lt;0,OFFSET(H103,-1,0,1)&lt;0),OFFSET(P103,-1,0,1,1)&lt;&gt;"")),OFFSET(E103,-2,0,1,1),IFERROR(VLOOKUP(【動】入力シート➁!B103,テーブル1[[#All],[医薬品名]:[単位2]],COLUMN(テーブル1[[#Headers],[単位2]])-3,0),"")))</f>
        <v/>
      </c>
      <c r="F103" s="66"/>
      <c r="G103" s="62" t="str">
        <f t="shared" ca="1" si="7"/>
        <v/>
      </c>
      <c r="H103" s="69"/>
      <c r="I103" s="62" t="str">
        <f t="shared" ca="1" si="8"/>
        <v/>
      </c>
      <c r="J103" s="77"/>
      <c r="K103" s="62" t="str">
        <f t="shared" ca="1" si="9"/>
        <v/>
      </c>
      <c r="L103" s="78"/>
      <c r="M103" s="62" t="str">
        <f t="shared" ca="1" si="10"/>
        <v/>
      </c>
      <c r="N103" s="79"/>
      <c r="O103" s="81"/>
      <c r="P103" s="81"/>
      <c r="Q103" s="89"/>
      <c r="R103" s="91"/>
      <c r="S103" s="88" t="str">
        <f t="shared" ca="1" si="13"/>
        <v/>
      </c>
      <c r="V103" s="16">
        <f t="shared" si="11"/>
        <v>1</v>
      </c>
    </row>
    <row r="104" spans="1:22" ht="40" customHeight="1">
      <c r="A104" s="16">
        <f t="shared" ca="1" si="12"/>
        <v>98</v>
      </c>
      <c r="B104" s="64"/>
      <c r="C104" s="58" t="str">
        <f ca="1">IF(AND(B104="",OFFSET(B104,-1,0,1,1)&lt;&gt;""),OFFSET(C104,-1,0,1,1),IF(AND(B104="",OFFSET(B104,-1,0,1,1)="",OR(OFFSET(N104,-1,0,1)&lt;&gt;"",OFFSET(P104,-1,0,1,1)&lt;&gt;"")),OFFSET(C104,-2,0,1,1),IFERROR(VLOOKUP(【動】入力シート➁!B104,テーブル1[[#All],[医薬品名]:[単位2]],COLUMN(【動】入力シート➁!P100)-3,0),"")))</f>
        <v/>
      </c>
      <c r="D104" s="65"/>
      <c r="E104" s="60" t="str">
        <f ca="1">IF(AND(B104="",OFFSET(B104,-1,0,1,1)&lt;&gt;""),OFFSET(E104,-1,0,1,1),IF(AND(B104="",OFFSET(B104,-1,0,1,1)="",OR(OR(OFFSET(F104,-1,0,1)&lt;0,OFFSET(H104,-1,0,1)&lt;0),OFFSET(P104,-1,0,1,1)&lt;&gt;"")),OFFSET(E104,-2,0,1,1),IFERROR(VLOOKUP(【動】入力シート➁!B104,テーブル1[[#All],[医薬品名]:[単位2]],COLUMN(テーブル1[[#Headers],[単位2]])-3,0),"")))</f>
        <v/>
      </c>
      <c r="F104" s="66"/>
      <c r="G104" s="62" t="str">
        <f t="shared" ca="1" si="7"/>
        <v/>
      </c>
      <c r="H104" s="69"/>
      <c r="I104" s="62" t="str">
        <f t="shared" ca="1" si="8"/>
        <v/>
      </c>
      <c r="J104" s="77"/>
      <c r="K104" s="62" t="str">
        <f t="shared" ca="1" si="9"/>
        <v/>
      </c>
      <c r="L104" s="78"/>
      <c r="M104" s="62" t="str">
        <f t="shared" ca="1" si="10"/>
        <v/>
      </c>
      <c r="N104" s="79"/>
      <c r="O104" s="81"/>
      <c r="P104" s="81"/>
      <c r="Q104" s="89"/>
      <c r="R104" s="91"/>
      <c r="S104" s="88" t="str">
        <f t="shared" ca="1" si="13"/>
        <v/>
      </c>
      <c r="V104" s="16">
        <f t="shared" si="11"/>
        <v>1</v>
      </c>
    </row>
    <row r="105" spans="1:22" ht="40" customHeight="1">
      <c r="A105" s="16">
        <f t="shared" ca="1" si="12"/>
        <v>99</v>
      </c>
      <c r="B105" s="64"/>
      <c r="C105" s="58" t="str">
        <f ca="1">IF(AND(B105="",OFFSET(B105,-1,0,1,1)&lt;&gt;""),OFFSET(C105,-1,0,1,1),IF(AND(B105="",OFFSET(B105,-1,0,1,1)="",OR(OFFSET(N105,-1,0,1)&lt;&gt;"",OFFSET(P105,-1,0,1,1)&lt;&gt;"")),OFFSET(C105,-2,0,1,1),IFERROR(VLOOKUP(【動】入力シート➁!B105,テーブル1[[#All],[医薬品名]:[単位2]],COLUMN(【動】入力シート➁!P101)-3,0),"")))</f>
        <v/>
      </c>
      <c r="D105" s="65"/>
      <c r="E105" s="60" t="str">
        <f ca="1">IF(AND(B105="",OFFSET(B105,-1,0,1,1)&lt;&gt;""),OFFSET(E105,-1,0,1,1),IF(AND(B105="",OFFSET(B105,-1,0,1,1)="",OR(OR(OFFSET(F105,-1,0,1)&lt;0,OFFSET(H105,-1,0,1)&lt;0),OFFSET(P105,-1,0,1,1)&lt;&gt;"")),OFFSET(E105,-2,0,1,1),IFERROR(VLOOKUP(【動】入力シート➁!B105,テーブル1[[#All],[医薬品名]:[単位2]],COLUMN(テーブル1[[#Headers],[単位2]])-3,0),"")))</f>
        <v/>
      </c>
      <c r="F105" s="66"/>
      <c r="G105" s="62" t="str">
        <f t="shared" ca="1" si="7"/>
        <v/>
      </c>
      <c r="H105" s="69"/>
      <c r="I105" s="62" t="str">
        <f t="shared" ca="1" si="8"/>
        <v/>
      </c>
      <c r="J105" s="77"/>
      <c r="K105" s="62" t="str">
        <f t="shared" ca="1" si="9"/>
        <v/>
      </c>
      <c r="L105" s="78"/>
      <c r="M105" s="62" t="str">
        <f t="shared" ca="1" si="10"/>
        <v/>
      </c>
      <c r="N105" s="79"/>
      <c r="O105" s="81"/>
      <c r="P105" s="81"/>
      <c r="Q105" s="89"/>
      <c r="R105" s="91"/>
      <c r="S105" s="88" t="str">
        <f t="shared" ca="1" si="13"/>
        <v/>
      </c>
      <c r="V105" s="16">
        <f t="shared" si="11"/>
        <v>1</v>
      </c>
    </row>
    <row r="106" spans="1:22" ht="40" customHeight="1">
      <c r="A106" s="16">
        <f t="shared" ca="1" si="12"/>
        <v>100</v>
      </c>
      <c r="B106" s="64"/>
      <c r="C106" s="58" t="str">
        <f ca="1">IF(AND(B106="",OFFSET(B106,-1,0,1,1)&lt;&gt;""),OFFSET(C106,-1,0,1,1),IF(AND(B106="",OFFSET(B106,-1,0,1,1)="",OR(OFFSET(N106,-1,0,1)&lt;&gt;"",OFFSET(P106,-1,0,1,1)&lt;&gt;"")),OFFSET(C106,-2,0,1,1),IFERROR(VLOOKUP(【動】入力シート➁!B106,テーブル1[[#All],[医薬品名]:[単位2]],COLUMN(【動】入力シート➁!P102)-3,0),"")))</f>
        <v/>
      </c>
      <c r="D106" s="65"/>
      <c r="E106" s="60" t="str">
        <f ca="1">IF(AND(B106="",OFFSET(B106,-1,0,1,1)&lt;&gt;""),OFFSET(E106,-1,0,1,1),IF(AND(B106="",OFFSET(B106,-1,0,1,1)="",OR(OR(OFFSET(F106,-1,0,1)&lt;0,OFFSET(H106,-1,0,1)&lt;0),OFFSET(P106,-1,0,1,1)&lt;&gt;"")),OFFSET(E106,-2,0,1,1),IFERROR(VLOOKUP(【動】入力シート➁!B106,テーブル1[[#All],[医薬品名]:[単位2]],COLUMN(テーブル1[[#Headers],[単位2]])-3,0),"")))</f>
        <v/>
      </c>
      <c r="F106" s="66"/>
      <c r="G106" s="62" t="str">
        <f t="shared" ca="1" si="7"/>
        <v/>
      </c>
      <c r="H106" s="69"/>
      <c r="I106" s="62" t="str">
        <f t="shared" ca="1" si="8"/>
        <v/>
      </c>
      <c r="J106" s="77"/>
      <c r="K106" s="62" t="str">
        <f t="shared" ca="1" si="9"/>
        <v/>
      </c>
      <c r="L106" s="78"/>
      <c r="M106" s="62" t="str">
        <f t="shared" ca="1" si="10"/>
        <v/>
      </c>
      <c r="N106" s="79"/>
      <c r="O106" s="81"/>
      <c r="P106" s="81"/>
      <c r="Q106" s="89"/>
      <c r="R106" s="91"/>
      <c r="S106" s="88" t="str">
        <f t="shared" ca="1" si="13"/>
        <v/>
      </c>
      <c r="V106" s="16">
        <f t="shared" si="11"/>
        <v>1</v>
      </c>
    </row>
    <row r="107" spans="1:22" ht="40" customHeight="1">
      <c r="A107" s="16">
        <f t="shared" ca="1" si="12"/>
        <v>101</v>
      </c>
      <c r="B107" s="64"/>
      <c r="C107" s="58" t="str">
        <f ca="1">IF(AND(B107="",OFFSET(B107,-1,0,1,1)&lt;&gt;""),OFFSET(C107,-1,0,1,1),IF(AND(B107="",OFFSET(B107,-1,0,1,1)="",OR(OFFSET(N107,-1,0,1)&lt;&gt;"",OFFSET(P107,-1,0,1,1)&lt;&gt;"")),OFFSET(C107,-2,0,1,1),IFERROR(VLOOKUP(【動】入力シート➁!B107,テーブル1[[#All],[医薬品名]:[単位2]],COLUMN(【動】入力シート➁!P103)-3,0),"")))</f>
        <v/>
      </c>
      <c r="D107" s="65"/>
      <c r="E107" s="60" t="str">
        <f ca="1">IF(AND(B107="",OFFSET(B107,-1,0,1,1)&lt;&gt;""),OFFSET(E107,-1,0,1,1),IF(AND(B107="",OFFSET(B107,-1,0,1,1)="",OR(OR(OFFSET(F107,-1,0,1)&lt;0,OFFSET(H107,-1,0,1)&lt;0),OFFSET(P107,-1,0,1,1)&lt;&gt;"")),OFFSET(E107,-2,0,1,1),IFERROR(VLOOKUP(【動】入力シート➁!B107,テーブル1[[#All],[医薬品名]:[単位2]],COLUMN(テーブル1[[#Headers],[単位2]])-3,0),"")))</f>
        <v/>
      </c>
      <c r="F107" s="66"/>
      <c r="G107" s="62" t="str">
        <f t="shared" ca="1" si="7"/>
        <v/>
      </c>
      <c r="H107" s="69"/>
      <c r="I107" s="62" t="str">
        <f t="shared" ca="1" si="8"/>
        <v/>
      </c>
      <c r="J107" s="77"/>
      <c r="K107" s="62" t="str">
        <f t="shared" ca="1" si="9"/>
        <v/>
      </c>
      <c r="L107" s="78"/>
      <c r="M107" s="62" t="str">
        <f t="shared" ca="1" si="10"/>
        <v/>
      </c>
      <c r="N107" s="79"/>
      <c r="O107" s="81"/>
      <c r="P107" s="81"/>
      <c r="Q107" s="89"/>
      <c r="R107" s="91"/>
      <c r="S107" s="88" t="str">
        <f t="shared" ca="1" si="13"/>
        <v/>
      </c>
      <c r="V107" s="16">
        <f t="shared" si="11"/>
        <v>1</v>
      </c>
    </row>
    <row r="108" spans="1:22" ht="40" customHeight="1">
      <c r="A108" s="16">
        <f t="shared" ca="1" si="12"/>
        <v>102</v>
      </c>
      <c r="B108" s="64"/>
      <c r="C108" s="58" t="str">
        <f ca="1">IF(AND(B108="",OFFSET(B108,-1,0,1,1)&lt;&gt;""),OFFSET(C108,-1,0,1,1),IF(AND(B108="",OFFSET(B108,-1,0,1,1)="",OR(OFFSET(N108,-1,0,1)&lt;&gt;"",OFFSET(P108,-1,0,1,1)&lt;&gt;"")),OFFSET(C108,-2,0,1,1),IFERROR(VLOOKUP(【動】入力シート➁!B108,テーブル1[[#All],[医薬品名]:[単位2]],COLUMN(【動】入力シート➁!P104)-3,0),"")))</f>
        <v/>
      </c>
      <c r="D108" s="65"/>
      <c r="E108" s="60" t="str">
        <f ca="1">IF(AND(B108="",OFFSET(B108,-1,0,1,1)&lt;&gt;""),OFFSET(E108,-1,0,1,1),IF(AND(B108="",OFFSET(B108,-1,0,1,1)="",OR(OR(OFFSET(F108,-1,0,1)&lt;0,OFFSET(H108,-1,0,1)&lt;0),OFFSET(P108,-1,0,1,1)&lt;&gt;"")),OFFSET(E108,-2,0,1,1),IFERROR(VLOOKUP(【動】入力シート➁!B108,テーブル1[[#All],[医薬品名]:[単位2]],COLUMN(テーブル1[[#Headers],[単位2]])-3,0),"")))</f>
        <v/>
      </c>
      <c r="F108" s="66"/>
      <c r="G108" s="62" t="str">
        <f t="shared" ca="1" si="7"/>
        <v/>
      </c>
      <c r="H108" s="69"/>
      <c r="I108" s="62" t="str">
        <f t="shared" ca="1" si="8"/>
        <v/>
      </c>
      <c r="J108" s="77"/>
      <c r="K108" s="62" t="str">
        <f t="shared" ca="1" si="9"/>
        <v/>
      </c>
      <c r="L108" s="78"/>
      <c r="M108" s="62" t="str">
        <f t="shared" ca="1" si="10"/>
        <v/>
      </c>
      <c r="N108" s="79"/>
      <c r="O108" s="81"/>
      <c r="P108" s="81"/>
      <c r="Q108" s="89"/>
      <c r="R108" s="91"/>
      <c r="S108" s="88" t="str">
        <f t="shared" ca="1" si="13"/>
        <v/>
      </c>
      <c r="V108" s="16">
        <f t="shared" si="11"/>
        <v>1</v>
      </c>
    </row>
    <row r="109" spans="1:22" ht="40" customHeight="1">
      <c r="A109" s="16">
        <f t="shared" ca="1" si="12"/>
        <v>103</v>
      </c>
      <c r="B109" s="64"/>
      <c r="C109" s="58" t="str">
        <f ca="1">IF(AND(B109="",OFFSET(B109,-1,0,1,1)&lt;&gt;""),OFFSET(C109,-1,0,1,1),IF(AND(B109="",OFFSET(B109,-1,0,1,1)="",OR(OFFSET(N109,-1,0,1)&lt;&gt;"",OFFSET(P109,-1,0,1,1)&lt;&gt;"")),OFFSET(C109,-2,0,1,1),IFERROR(VLOOKUP(【動】入力シート➁!B109,テーブル1[[#All],[医薬品名]:[単位2]],COLUMN(【動】入力シート➁!P105)-3,0),"")))</f>
        <v/>
      </c>
      <c r="D109" s="65"/>
      <c r="E109" s="60" t="str">
        <f ca="1">IF(AND(B109="",OFFSET(B109,-1,0,1,1)&lt;&gt;""),OFFSET(E109,-1,0,1,1),IF(AND(B109="",OFFSET(B109,-1,0,1,1)="",OR(OR(OFFSET(F109,-1,0,1)&lt;0,OFFSET(H109,-1,0,1)&lt;0),OFFSET(P109,-1,0,1,1)&lt;&gt;"")),OFFSET(E109,-2,0,1,1),IFERROR(VLOOKUP(【動】入力シート➁!B109,テーブル1[[#All],[医薬品名]:[単位2]],COLUMN(テーブル1[[#Headers],[単位2]])-3,0),"")))</f>
        <v/>
      </c>
      <c r="F109" s="66"/>
      <c r="G109" s="62" t="str">
        <f t="shared" ca="1" si="7"/>
        <v/>
      </c>
      <c r="H109" s="69"/>
      <c r="I109" s="62" t="str">
        <f t="shared" ca="1" si="8"/>
        <v/>
      </c>
      <c r="J109" s="77"/>
      <c r="K109" s="62" t="str">
        <f t="shared" ca="1" si="9"/>
        <v/>
      </c>
      <c r="L109" s="78"/>
      <c r="M109" s="62" t="str">
        <f t="shared" ca="1" si="10"/>
        <v/>
      </c>
      <c r="N109" s="79"/>
      <c r="O109" s="81"/>
      <c r="P109" s="81"/>
      <c r="Q109" s="89"/>
      <c r="R109" s="91"/>
      <c r="S109" s="88" t="str">
        <f t="shared" ca="1" si="13"/>
        <v/>
      </c>
      <c r="V109" s="16">
        <f t="shared" si="11"/>
        <v>1</v>
      </c>
    </row>
    <row r="110" spans="1:22" ht="40" customHeight="1">
      <c r="A110" s="16">
        <f t="shared" ca="1" si="12"/>
        <v>104</v>
      </c>
      <c r="B110" s="64"/>
      <c r="C110" s="58" t="str">
        <f ca="1">IF(AND(B110="",OFFSET(B110,-1,0,1,1)&lt;&gt;""),OFFSET(C110,-1,0,1,1),IF(AND(B110="",OFFSET(B110,-1,0,1,1)="",OR(OFFSET(N110,-1,0,1)&lt;&gt;"",OFFSET(P110,-1,0,1,1)&lt;&gt;"")),OFFSET(C110,-2,0,1,1),IFERROR(VLOOKUP(【動】入力シート➁!B110,テーブル1[[#All],[医薬品名]:[単位2]],COLUMN(【動】入力シート➁!P106)-3,0),"")))</f>
        <v/>
      </c>
      <c r="D110" s="65"/>
      <c r="E110" s="60" t="str">
        <f ca="1">IF(AND(B110="",OFFSET(B110,-1,0,1,1)&lt;&gt;""),OFFSET(E110,-1,0,1,1),IF(AND(B110="",OFFSET(B110,-1,0,1,1)="",OR(OR(OFFSET(F110,-1,0,1)&lt;0,OFFSET(H110,-1,0,1)&lt;0),OFFSET(P110,-1,0,1,1)&lt;&gt;"")),OFFSET(E110,-2,0,1,1),IFERROR(VLOOKUP(【動】入力シート➁!B110,テーブル1[[#All],[医薬品名]:[単位2]],COLUMN(テーブル1[[#Headers],[単位2]])-3,0),"")))</f>
        <v/>
      </c>
      <c r="F110" s="66"/>
      <c r="G110" s="62" t="str">
        <f t="shared" ca="1" si="7"/>
        <v/>
      </c>
      <c r="H110" s="69"/>
      <c r="I110" s="62" t="str">
        <f t="shared" ca="1" si="8"/>
        <v/>
      </c>
      <c r="J110" s="77"/>
      <c r="K110" s="62" t="str">
        <f t="shared" ca="1" si="9"/>
        <v/>
      </c>
      <c r="L110" s="78"/>
      <c r="M110" s="62" t="str">
        <f t="shared" ca="1" si="10"/>
        <v/>
      </c>
      <c r="N110" s="79"/>
      <c r="O110" s="81"/>
      <c r="P110" s="81"/>
      <c r="Q110" s="89"/>
      <c r="R110" s="91"/>
      <c r="S110" s="88" t="str">
        <f t="shared" ca="1" si="13"/>
        <v/>
      </c>
      <c r="V110" s="16">
        <f t="shared" si="11"/>
        <v>1</v>
      </c>
    </row>
    <row r="111" spans="1:22" ht="40" customHeight="1">
      <c r="A111" s="16">
        <f t="shared" ca="1" si="12"/>
        <v>105</v>
      </c>
      <c r="B111" s="64"/>
      <c r="C111" s="58" t="str">
        <f ca="1">IF(AND(B111="",OFFSET(B111,-1,0,1,1)&lt;&gt;""),OFFSET(C111,-1,0,1,1),IF(AND(B111="",OFFSET(B111,-1,0,1,1)="",OR(OFFSET(N111,-1,0,1)&lt;&gt;"",OFFSET(P111,-1,0,1,1)&lt;&gt;"")),OFFSET(C111,-2,0,1,1),IFERROR(VLOOKUP(【動】入力シート➁!B111,テーブル1[[#All],[医薬品名]:[単位2]],COLUMN(【動】入力シート➁!P107)-3,0),"")))</f>
        <v/>
      </c>
      <c r="D111" s="65"/>
      <c r="E111" s="60" t="str">
        <f ca="1">IF(AND(B111="",OFFSET(B111,-1,0,1,1)&lt;&gt;""),OFFSET(E111,-1,0,1,1),IF(AND(B111="",OFFSET(B111,-1,0,1,1)="",OR(OR(OFFSET(F111,-1,0,1)&lt;0,OFFSET(H111,-1,0,1)&lt;0),OFFSET(P111,-1,0,1,1)&lt;&gt;"")),OFFSET(E111,-2,0,1,1),IFERROR(VLOOKUP(【動】入力シート➁!B111,テーブル1[[#All],[医薬品名]:[単位2]],COLUMN(テーブル1[[#Headers],[単位2]])-3,0),"")))</f>
        <v/>
      </c>
      <c r="F111" s="66"/>
      <c r="G111" s="62" t="str">
        <f t="shared" ca="1" si="7"/>
        <v/>
      </c>
      <c r="H111" s="69"/>
      <c r="I111" s="62" t="str">
        <f t="shared" ca="1" si="8"/>
        <v/>
      </c>
      <c r="J111" s="77"/>
      <c r="K111" s="62" t="str">
        <f t="shared" ca="1" si="9"/>
        <v/>
      </c>
      <c r="L111" s="78"/>
      <c r="M111" s="62" t="str">
        <f t="shared" ca="1" si="10"/>
        <v/>
      </c>
      <c r="N111" s="79"/>
      <c r="O111" s="81"/>
      <c r="P111" s="81"/>
      <c r="Q111" s="89"/>
      <c r="R111" s="91"/>
      <c r="S111" s="88" t="str">
        <f t="shared" ca="1" si="13"/>
        <v/>
      </c>
      <c r="V111" s="16">
        <f t="shared" si="11"/>
        <v>1</v>
      </c>
    </row>
    <row r="112" spans="1:22" ht="40" customHeight="1">
      <c r="A112" s="16">
        <f t="shared" ca="1" si="12"/>
        <v>106</v>
      </c>
      <c r="B112" s="64"/>
      <c r="C112" s="58" t="str">
        <f ca="1">IF(AND(B112="",OFFSET(B112,-1,0,1,1)&lt;&gt;""),OFFSET(C112,-1,0,1,1),IF(AND(B112="",OFFSET(B112,-1,0,1,1)="",OR(OFFSET(N112,-1,0,1)&lt;&gt;"",OFFSET(P112,-1,0,1,1)&lt;&gt;"")),OFFSET(C112,-2,0,1,1),IFERROR(VLOOKUP(【動】入力シート➁!B112,テーブル1[[#All],[医薬品名]:[単位2]],COLUMN(【動】入力シート➁!P108)-3,0),"")))</f>
        <v/>
      </c>
      <c r="D112" s="65"/>
      <c r="E112" s="60" t="str">
        <f ca="1">IF(AND(B112="",OFFSET(B112,-1,0,1,1)&lt;&gt;""),OFFSET(E112,-1,0,1,1),IF(AND(B112="",OFFSET(B112,-1,0,1,1)="",OR(OR(OFFSET(F112,-1,0,1)&lt;0,OFFSET(H112,-1,0,1)&lt;0),OFFSET(P112,-1,0,1,1)&lt;&gt;"")),OFFSET(E112,-2,0,1,1),IFERROR(VLOOKUP(【動】入力シート➁!B112,テーブル1[[#All],[医薬品名]:[単位2]],COLUMN(テーブル1[[#Headers],[単位2]])-3,0),"")))</f>
        <v/>
      </c>
      <c r="F112" s="66"/>
      <c r="G112" s="62" t="str">
        <f t="shared" ca="1" si="7"/>
        <v/>
      </c>
      <c r="H112" s="69"/>
      <c r="I112" s="62" t="str">
        <f t="shared" ca="1" si="8"/>
        <v/>
      </c>
      <c r="J112" s="77"/>
      <c r="K112" s="62" t="str">
        <f t="shared" ca="1" si="9"/>
        <v/>
      </c>
      <c r="L112" s="78"/>
      <c r="M112" s="62" t="str">
        <f t="shared" ca="1" si="10"/>
        <v/>
      </c>
      <c r="N112" s="79"/>
      <c r="O112" s="81"/>
      <c r="P112" s="81"/>
      <c r="Q112" s="89"/>
      <c r="R112" s="91"/>
      <c r="S112" s="88" t="str">
        <f t="shared" ca="1" si="13"/>
        <v/>
      </c>
      <c r="V112" s="16">
        <f t="shared" si="11"/>
        <v>1</v>
      </c>
    </row>
    <row r="113" spans="1:22" ht="40" customHeight="1">
      <c r="A113" s="16">
        <f t="shared" ca="1" si="12"/>
        <v>107</v>
      </c>
      <c r="B113" s="64"/>
      <c r="C113" s="58" t="str">
        <f ca="1">IF(AND(B113="",OFFSET(B113,-1,0,1,1)&lt;&gt;""),OFFSET(C113,-1,0,1,1),IF(AND(B113="",OFFSET(B113,-1,0,1,1)="",OR(OFFSET(N113,-1,0,1)&lt;&gt;"",OFFSET(P113,-1,0,1,1)&lt;&gt;"")),OFFSET(C113,-2,0,1,1),IFERROR(VLOOKUP(【動】入力シート➁!B113,テーブル1[[#All],[医薬品名]:[単位2]],COLUMN(【動】入力シート➁!P109)-3,0),"")))</f>
        <v/>
      </c>
      <c r="D113" s="65"/>
      <c r="E113" s="60" t="str">
        <f ca="1">IF(AND(B113="",OFFSET(B113,-1,0,1,1)&lt;&gt;""),OFFSET(E113,-1,0,1,1),IF(AND(B113="",OFFSET(B113,-1,0,1,1)="",OR(OR(OFFSET(F113,-1,0,1)&lt;0,OFFSET(H113,-1,0,1)&lt;0),OFFSET(P113,-1,0,1,1)&lt;&gt;"")),OFFSET(E113,-2,0,1,1),IFERROR(VLOOKUP(【動】入力シート➁!B113,テーブル1[[#All],[医薬品名]:[単位2]],COLUMN(テーブル1[[#Headers],[単位2]])-3,0),"")))</f>
        <v/>
      </c>
      <c r="F113" s="66"/>
      <c r="G113" s="62" t="str">
        <f t="shared" ca="1" si="7"/>
        <v/>
      </c>
      <c r="H113" s="69"/>
      <c r="I113" s="62" t="str">
        <f t="shared" ca="1" si="8"/>
        <v/>
      </c>
      <c r="J113" s="77"/>
      <c r="K113" s="62" t="str">
        <f t="shared" ca="1" si="9"/>
        <v/>
      </c>
      <c r="L113" s="78"/>
      <c r="M113" s="62" t="str">
        <f t="shared" ca="1" si="10"/>
        <v/>
      </c>
      <c r="N113" s="79"/>
      <c r="O113" s="81"/>
      <c r="P113" s="81"/>
      <c r="Q113" s="89"/>
      <c r="R113" s="91"/>
      <c r="S113" s="88" t="str">
        <f t="shared" ca="1" si="13"/>
        <v/>
      </c>
      <c r="V113" s="16">
        <f t="shared" si="11"/>
        <v>1</v>
      </c>
    </row>
    <row r="114" spans="1:22" ht="40" customHeight="1">
      <c r="A114" s="16">
        <f t="shared" ca="1" si="12"/>
        <v>108</v>
      </c>
      <c r="B114" s="64"/>
      <c r="C114" s="58" t="str">
        <f ca="1">IF(AND(B114="",OFFSET(B114,-1,0,1,1)&lt;&gt;""),OFFSET(C114,-1,0,1,1),IF(AND(B114="",OFFSET(B114,-1,0,1,1)="",OR(OFFSET(N114,-1,0,1)&lt;&gt;"",OFFSET(P114,-1,0,1,1)&lt;&gt;"")),OFFSET(C114,-2,0,1,1),IFERROR(VLOOKUP(【動】入力シート➁!B114,テーブル1[[#All],[医薬品名]:[単位2]],COLUMN(【動】入力シート➁!P110)-3,0),"")))</f>
        <v/>
      </c>
      <c r="D114" s="65"/>
      <c r="E114" s="60" t="str">
        <f ca="1">IF(AND(B114="",OFFSET(B114,-1,0,1,1)&lt;&gt;""),OFFSET(E114,-1,0,1,1),IF(AND(B114="",OFFSET(B114,-1,0,1,1)="",OR(OR(OFFSET(F114,-1,0,1)&lt;0,OFFSET(H114,-1,0,1)&lt;0),OFFSET(P114,-1,0,1,1)&lt;&gt;"")),OFFSET(E114,-2,0,1,1),IFERROR(VLOOKUP(【動】入力シート➁!B114,テーブル1[[#All],[医薬品名]:[単位2]],COLUMN(テーブル1[[#Headers],[単位2]])-3,0),"")))</f>
        <v/>
      </c>
      <c r="F114" s="66"/>
      <c r="G114" s="62" t="str">
        <f t="shared" ca="1" si="7"/>
        <v/>
      </c>
      <c r="H114" s="69"/>
      <c r="I114" s="62" t="str">
        <f t="shared" ca="1" si="8"/>
        <v/>
      </c>
      <c r="J114" s="77"/>
      <c r="K114" s="62" t="str">
        <f t="shared" ca="1" si="9"/>
        <v/>
      </c>
      <c r="L114" s="78"/>
      <c r="M114" s="62" t="str">
        <f t="shared" ca="1" si="10"/>
        <v/>
      </c>
      <c r="N114" s="79"/>
      <c r="O114" s="81"/>
      <c r="P114" s="81"/>
      <c r="Q114" s="89"/>
      <c r="R114" s="91"/>
      <c r="S114" s="88" t="str">
        <f t="shared" ca="1" si="13"/>
        <v/>
      </c>
      <c r="V114" s="16">
        <f t="shared" si="11"/>
        <v>1</v>
      </c>
    </row>
    <row r="115" spans="1:22" ht="40" customHeight="1">
      <c r="A115" s="16">
        <f t="shared" ca="1" si="12"/>
        <v>109</v>
      </c>
      <c r="B115" s="64"/>
      <c r="C115" s="58" t="str">
        <f ca="1">IF(AND(B115="",OFFSET(B115,-1,0,1,1)&lt;&gt;""),OFFSET(C115,-1,0,1,1),IF(AND(B115="",OFFSET(B115,-1,0,1,1)="",OR(OFFSET(N115,-1,0,1)&lt;&gt;"",OFFSET(P115,-1,0,1,1)&lt;&gt;"")),OFFSET(C115,-2,0,1,1),IFERROR(VLOOKUP(【動】入力シート➁!B115,テーブル1[[#All],[医薬品名]:[単位2]],COLUMN(【動】入力シート➁!P111)-3,0),"")))</f>
        <v/>
      </c>
      <c r="D115" s="65"/>
      <c r="E115" s="60" t="str">
        <f ca="1">IF(AND(B115="",OFFSET(B115,-1,0,1,1)&lt;&gt;""),OFFSET(E115,-1,0,1,1),IF(AND(B115="",OFFSET(B115,-1,0,1,1)="",OR(OR(OFFSET(F115,-1,0,1)&lt;0,OFFSET(H115,-1,0,1)&lt;0),OFFSET(P115,-1,0,1,1)&lt;&gt;"")),OFFSET(E115,-2,0,1,1),IFERROR(VLOOKUP(【動】入力シート➁!B115,テーブル1[[#All],[医薬品名]:[単位2]],COLUMN(テーブル1[[#Headers],[単位2]])-3,0),"")))</f>
        <v/>
      </c>
      <c r="F115" s="66"/>
      <c r="G115" s="62" t="str">
        <f t="shared" ca="1" si="7"/>
        <v/>
      </c>
      <c r="H115" s="69"/>
      <c r="I115" s="62" t="str">
        <f t="shared" ca="1" si="8"/>
        <v/>
      </c>
      <c r="J115" s="77"/>
      <c r="K115" s="62" t="str">
        <f t="shared" ca="1" si="9"/>
        <v/>
      </c>
      <c r="L115" s="78"/>
      <c r="M115" s="62" t="str">
        <f t="shared" ca="1" si="10"/>
        <v/>
      </c>
      <c r="N115" s="79"/>
      <c r="O115" s="81"/>
      <c r="P115" s="81"/>
      <c r="Q115" s="89"/>
      <c r="R115" s="91"/>
      <c r="S115" s="88" t="str">
        <f t="shared" ca="1" si="13"/>
        <v/>
      </c>
      <c r="V115" s="16">
        <f t="shared" si="11"/>
        <v>1</v>
      </c>
    </row>
    <row r="116" spans="1:22" ht="40" customHeight="1">
      <c r="A116" s="16">
        <f t="shared" ca="1" si="12"/>
        <v>110</v>
      </c>
      <c r="B116" s="64"/>
      <c r="C116" s="58" t="str">
        <f ca="1">IF(AND(B116="",OFFSET(B116,-1,0,1,1)&lt;&gt;""),OFFSET(C116,-1,0,1,1),IF(AND(B116="",OFFSET(B116,-1,0,1,1)="",OR(OFFSET(N116,-1,0,1)&lt;&gt;"",OFFSET(P116,-1,0,1,1)&lt;&gt;"")),OFFSET(C116,-2,0,1,1),IFERROR(VLOOKUP(【動】入力シート➁!B116,テーブル1[[#All],[医薬品名]:[単位2]],COLUMN(【動】入力シート➁!P112)-3,0),"")))</f>
        <v/>
      </c>
      <c r="D116" s="65"/>
      <c r="E116" s="60" t="str">
        <f ca="1">IF(AND(B116="",OFFSET(B116,-1,0,1,1)&lt;&gt;""),OFFSET(E116,-1,0,1,1),IF(AND(B116="",OFFSET(B116,-1,0,1,1)="",OR(OR(OFFSET(F116,-1,0,1)&lt;0,OFFSET(H116,-1,0,1)&lt;0),OFFSET(P116,-1,0,1,1)&lt;&gt;"")),OFFSET(E116,-2,0,1,1),IFERROR(VLOOKUP(【動】入力シート➁!B116,テーブル1[[#All],[医薬品名]:[単位2]],COLUMN(テーブル1[[#Headers],[単位2]])-3,0),"")))</f>
        <v/>
      </c>
      <c r="F116" s="66"/>
      <c r="G116" s="62" t="str">
        <f t="shared" ca="1" si="7"/>
        <v/>
      </c>
      <c r="H116" s="69"/>
      <c r="I116" s="62" t="str">
        <f t="shared" ca="1" si="8"/>
        <v/>
      </c>
      <c r="J116" s="77"/>
      <c r="K116" s="62" t="str">
        <f t="shared" ca="1" si="9"/>
        <v/>
      </c>
      <c r="L116" s="78"/>
      <c r="M116" s="62" t="str">
        <f t="shared" ca="1" si="10"/>
        <v/>
      </c>
      <c r="N116" s="79"/>
      <c r="O116" s="81"/>
      <c r="P116" s="81"/>
      <c r="Q116" s="89"/>
      <c r="R116" s="91"/>
      <c r="S116" s="88" t="str">
        <f t="shared" ca="1" si="13"/>
        <v/>
      </c>
      <c r="V116" s="16">
        <f t="shared" si="11"/>
        <v>1</v>
      </c>
    </row>
    <row r="117" spans="1:22" ht="40" customHeight="1">
      <c r="A117" s="16">
        <f t="shared" ca="1" si="12"/>
        <v>111</v>
      </c>
      <c r="B117" s="64"/>
      <c r="C117" s="58" t="str">
        <f ca="1">IF(AND(B117="",OFFSET(B117,-1,0,1,1)&lt;&gt;""),OFFSET(C117,-1,0,1,1),IF(AND(B117="",OFFSET(B117,-1,0,1,1)="",OR(OFFSET(N117,-1,0,1)&lt;&gt;"",OFFSET(P117,-1,0,1,1)&lt;&gt;"")),OFFSET(C117,-2,0,1,1),IFERROR(VLOOKUP(【動】入力シート➁!B117,テーブル1[[#All],[医薬品名]:[単位2]],COLUMN(【動】入力シート➁!P113)-3,0),"")))</f>
        <v/>
      </c>
      <c r="D117" s="65"/>
      <c r="E117" s="60" t="str">
        <f ca="1">IF(AND(B117="",OFFSET(B117,-1,0,1,1)&lt;&gt;""),OFFSET(E117,-1,0,1,1),IF(AND(B117="",OFFSET(B117,-1,0,1,1)="",OR(OR(OFFSET(F117,-1,0,1)&lt;0,OFFSET(H117,-1,0,1)&lt;0),OFFSET(P117,-1,0,1,1)&lt;&gt;"")),OFFSET(E117,-2,0,1,1),IFERROR(VLOOKUP(【動】入力シート➁!B117,テーブル1[[#All],[医薬品名]:[単位2]],COLUMN(テーブル1[[#Headers],[単位2]])-3,0),"")))</f>
        <v/>
      </c>
      <c r="F117" s="66"/>
      <c r="G117" s="62" t="str">
        <f t="shared" ca="1" si="7"/>
        <v/>
      </c>
      <c r="H117" s="69"/>
      <c r="I117" s="62" t="str">
        <f t="shared" ca="1" si="8"/>
        <v/>
      </c>
      <c r="J117" s="77"/>
      <c r="K117" s="62" t="str">
        <f t="shared" ca="1" si="9"/>
        <v/>
      </c>
      <c r="L117" s="78"/>
      <c r="M117" s="62" t="str">
        <f t="shared" ca="1" si="10"/>
        <v/>
      </c>
      <c r="N117" s="79"/>
      <c r="O117" s="81"/>
      <c r="P117" s="81"/>
      <c r="Q117" s="89"/>
      <c r="R117" s="91"/>
      <c r="S117" s="88" t="str">
        <f t="shared" ca="1" si="13"/>
        <v/>
      </c>
      <c r="V117" s="16">
        <f t="shared" si="11"/>
        <v>1</v>
      </c>
    </row>
    <row r="118" spans="1:22" ht="40" customHeight="1">
      <c r="A118" s="16">
        <f t="shared" ca="1" si="12"/>
        <v>112</v>
      </c>
      <c r="B118" s="64"/>
      <c r="C118" s="58" t="str">
        <f ca="1">IF(AND(B118="",OFFSET(B118,-1,0,1,1)&lt;&gt;""),OFFSET(C118,-1,0,1,1),IF(AND(B118="",OFFSET(B118,-1,0,1,1)="",OR(OFFSET(N118,-1,0,1)&lt;&gt;"",OFFSET(P118,-1,0,1,1)&lt;&gt;"")),OFFSET(C118,-2,0,1,1),IFERROR(VLOOKUP(【動】入力シート➁!B118,テーブル1[[#All],[医薬品名]:[単位2]],COLUMN(【動】入力シート➁!P114)-3,0),"")))</f>
        <v/>
      </c>
      <c r="D118" s="65"/>
      <c r="E118" s="60" t="str">
        <f ca="1">IF(AND(B118="",OFFSET(B118,-1,0,1,1)&lt;&gt;""),OFFSET(E118,-1,0,1,1),IF(AND(B118="",OFFSET(B118,-1,0,1,1)="",OR(OR(OFFSET(F118,-1,0,1)&lt;0,OFFSET(H118,-1,0,1)&lt;0),OFFSET(P118,-1,0,1,1)&lt;&gt;"")),OFFSET(E118,-2,0,1,1),IFERROR(VLOOKUP(【動】入力シート➁!B118,テーブル1[[#All],[医薬品名]:[単位2]],COLUMN(テーブル1[[#Headers],[単位2]])-3,0),"")))</f>
        <v/>
      </c>
      <c r="F118" s="66"/>
      <c r="G118" s="62" t="str">
        <f t="shared" ca="1" si="7"/>
        <v/>
      </c>
      <c r="H118" s="69"/>
      <c r="I118" s="62" t="str">
        <f t="shared" ca="1" si="8"/>
        <v/>
      </c>
      <c r="J118" s="77"/>
      <c r="K118" s="62" t="str">
        <f t="shared" ca="1" si="9"/>
        <v/>
      </c>
      <c r="L118" s="78"/>
      <c r="M118" s="62" t="str">
        <f t="shared" ca="1" si="10"/>
        <v/>
      </c>
      <c r="N118" s="79"/>
      <c r="O118" s="81"/>
      <c r="P118" s="81"/>
      <c r="Q118" s="89"/>
      <c r="R118" s="91"/>
      <c r="S118" s="88" t="str">
        <f t="shared" ca="1" si="13"/>
        <v/>
      </c>
      <c r="V118" s="16">
        <f t="shared" si="11"/>
        <v>1</v>
      </c>
    </row>
    <row r="119" spans="1:22" ht="40" customHeight="1">
      <c r="A119" s="16">
        <f t="shared" ca="1" si="12"/>
        <v>113</v>
      </c>
      <c r="B119" s="64"/>
      <c r="C119" s="58" t="str">
        <f ca="1">IF(AND(B119="",OFFSET(B119,-1,0,1,1)&lt;&gt;""),OFFSET(C119,-1,0,1,1),IF(AND(B119="",OFFSET(B119,-1,0,1,1)="",OR(OFFSET(N119,-1,0,1)&lt;&gt;"",OFFSET(P119,-1,0,1,1)&lt;&gt;"")),OFFSET(C119,-2,0,1,1),IFERROR(VLOOKUP(【動】入力シート➁!B119,テーブル1[[#All],[医薬品名]:[単位2]],COLUMN(【動】入力シート➁!P115)-3,0),"")))</f>
        <v/>
      </c>
      <c r="D119" s="65"/>
      <c r="E119" s="60" t="str">
        <f ca="1">IF(AND(B119="",OFFSET(B119,-1,0,1,1)&lt;&gt;""),OFFSET(E119,-1,0,1,1),IF(AND(B119="",OFFSET(B119,-1,0,1,1)="",OR(OR(OFFSET(F119,-1,0,1)&lt;0,OFFSET(H119,-1,0,1)&lt;0),OFFSET(P119,-1,0,1,1)&lt;&gt;"")),OFFSET(E119,-2,0,1,1),IFERROR(VLOOKUP(【動】入力シート➁!B119,テーブル1[[#All],[医薬品名]:[単位2]],COLUMN(テーブル1[[#Headers],[単位2]])-3,0),"")))</f>
        <v/>
      </c>
      <c r="F119" s="66"/>
      <c r="G119" s="62" t="str">
        <f t="shared" ca="1" si="7"/>
        <v/>
      </c>
      <c r="H119" s="69"/>
      <c r="I119" s="62" t="str">
        <f t="shared" ca="1" si="8"/>
        <v/>
      </c>
      <c r="J119" s="77"/>
      <c r="K119" s="62" t="str">
        <f t="shared" ca="1" si="9"/>
        <v/>
      </c>
      <c r="L119" s="78"/>
      <c r="M119" s="62" t="str">
        <f t="shared" ca="1" si="10"/>
        <v/>
      </c>
      <c r="N119" s="79"/>
      <c r="O119" s="81"/>
      <c r="P119" s="81"/>
      <c r="Q119" s="89"/>
      <c r="R119" s="91"/>
      <c r="S119" s="88" t="str">
        <f t="shared" ca="1" si="13"/>
        <v/>
      </c>
      <c r="V119" s="16">
        <f t="shared" si="11"/>
        <v>1</v>
      </c>
    </row>
    <row r="120" spans="1:22" ht="40" customHeight="1">
      <c r="A120" s="16">
        <f t="shared" ca="1" si="12"/>
        <v>114</v>
      </c>
      <c r="B120" s="64"/>
      <c r="C120" s="58" t="str">
        <f ca="1">IF(AND(B120="",OFFSET(B120,-1,0,1,1)&lt;&gt;""),OFFSET(C120,-1,0,1,1),IF(AND(B120="",OFFSET(B120,-1,0,1,1)="",OR(OFFSET(N120,-1,0,1)&lt;&gt;"",OFFSET(P120,-1,0,1,1)&lt;&gt;"")),OFFSET(C120,-2,0,1,1),IFERROR(VLOOKUP(【動】入力シート➁!B120,テーブル1[[#All],[医薬品名]:[単位2]],COLUMN(【動】入力シート➁!P116)-3,0),"")))</f>
        <v/>
      </c>
      <c r="D120" s="65"/>
      <c r="E120" s="60" t="str">
        <f ca="1">IF(AND(B120="",OFFSET(B120,-1,0,1,1)&lt;&gt;""),OFFSET(E120,-1,0,1,1),IF(AND(B120="",OFFSET(B120,-1,0,1,1)="",OR(OR(OFFSET(F120,-1,0,1)&lt;0,OFFSET(H120,-1,0,1)&lt;0),OFFSET(P120,-1,0,1,1)&lt;&gt;"")),OFFSET(E120,-2,0,1,1),IFERROR(VLOOKUP(【動】入力シート➁!B120,テーブル1[[#All],[医薬品名]:[単位2]],COLUMN(テーブル1[[#Headers],[単位2]])-3,0),"")))</f>
        <v/>
      </c>
      <c r="F120" s="66"/>
      <c r="G120" s="62" t="str">
        <f t="shared" ca="1" si="7"/>
        <v/>
      </c>
      <c r="H120" s="69"/>
      <c r="I120" s="62" t="str">
        <f t="shared" ca="1" si="8"/>
        <v/>
      </c>
      <c r="J120" s="77"/>
      <c r="K120" s="62" t="str">
        <f t="shared" ca="1" si="9"/>
        <v/>
      </c>
      <c r="L120" s="78"/>
      <c r="M120" s="62" t="str">
        <f t="shared" ca="1" si="10"/>
        <v/>
      </c>
      <c r="N120" s="79"/>
      <c r="O120" s="81"/>
      <c r="P120" s="81"/>
      <c r="Q120" s="89"/>
      <c r="R120" s="91"/>
      <c r="S120" s="88" t="str">
        <f t="shared" ca="1" si="13"/>
        <v/>
      </c>
      <c r="V120" s="16">
        <f t="shared" si="11"/>
        <v>1</v>
      </c>
    </row>
    <row r="121" spans="1:22" ht="40" customHeight="1">
      <c r="A121" s="16">
        <f t="shared" ca="1" si="12"/>
        <v>115</v>
      </c>
      <c r="B121" s="64"/>
      <c r="C121" s="58" t="str">
        <f ca="1">IF(AND(B121="",OFFSET(B121,-1,0,1,1)&lt;&gt;""),OFFSET(C121,-1,0,1,1),IF(AND(B121="",OFFSET(B121,-1,0,1,1)="",OR(OFFSET(N121,-1,0,1)&lt;&gt;"",OFFSET(P121,-1,0,1,1)&lt;&gt;"")),OFFSET(C121,-2,0,1,1),IFERROR(VLOOKUP(【動】入力シート➁!B121,テーブル1[[#All],[医薬品名]:[単位2]],COLUMN(【動】入力シート➁!P117)-3,0),"")))</f>
        <v/>
      </c>
      <c r="D121" s="65"/>
      <c r="E121" s="60" t="str">
        <f ca="1">IF(AND(B121="",OFFSET(B121,-1,0,1,1)&lt;&gt;""),OFFSET(E121,-1,0,1,1),IF(AND(B121="",OFFSET(B121,-1,0,1,1)="",OR(OR(OFFSET(F121,-1,0,1)&lt;0,OFFSET(H121,-1,0,1)&lt;0),OFFSET(P121,-1,0,1,1)&lt;&gt;"")),OFFSET(E121,-2,0,1,1),IFERROR(VLOOKUP(【動】入力シート➁!B121,テーブル1[[#All],[医薬品名]:[単位2]],COLUMN(テーブル1[[#Headers],[単位2]])-3,0),"")))</f>
        <v/>
      </c>
      <c r="F121" s="66"/>
      <c r="G121" s="62" t="str">
        <f t="shared" ca="1" si="7"/>
        <v/>
      </c>
      <c r="H121" s="69"/>
      <c r="I121" s="62" t="str">
        <f t="shared" ca="1" si="8"/>
        <v/>
      </c>
      <c r="J121" s="77"/>
      <c r="K121" s="62" t="str">
        <f t="shared" ca="1" si="9"/>
        <v/>
      </c>
      <c r="L121" s="78"/>
      <c r="M121" s="62" t="str">
        <f t="shared" ca="1" si="10"/>
        <v/>
      </c>
      <c r="N121" s="79"/>
      <c r="O121" s="81"/>
      <c r="P121" s="81"/>
      <c r="Q121" s="89"/>
      <c r="R121" s="91"/>
      <c r="S121" s="88" t="str">
        <f t="shared" ca="1" si="13"/>
        <v/>
      </c>
      <c r="V121" s="16">
        <f t="shared" si="11"/>
        <v>1</v>
      </c>
    </row>
    <row r="122" spans="1:22" ht="40" customHeight="1">
      <c r="A122" s="16">
        <f t="shared" ca="1" si="12"/>
        <v>116</v>
      </c>
      <c r="B122" s="64"/>
      <c r="C122" s="58" t="str">
        <f ca="1">IF(AND(B122="",OFFSET(B122,-1,0,1,1)&lt;&gt;""),OFFSET(C122,-1,0,1,1),IF(AND(B122="",OFFSET(B122,-1,0,1,1)="",OR(OFFSET(N122,-1,0,1)&lt;&gt;"",OFFSET(P122,-1,0,1,1)&lt;&gt;"")),OFFSET(C122,-2,0,1,1),IFERROR(VLOOKUP(【動】入力シート➁!B122,テーブル1[[#All],[医薬品名]:[単位2]],COLUMN(【動】入力シート➁!P118)-3,0),"")))</f>
        <v/>
      </c>
      <c r="D122" s="65"/>
      <c r="E122" s="60" t="str">
        <f ca="1">IF(AND(B122="",OFFSET(B122,-1,0,1,1)&lt;&gt;""),OFFSET(E122,-1,0,1,1),IF(AND(B122="",OFFSET(B122,-1,0,1,1)="",OR(OR(OFFSET(F122,-1,0,1)&lt;0,OFFSET(H122,-1,0,1)&lt;0),OFFSET(P122,-1,0,1,1)&lt;&gt;"")),OFFSET(E122,-2,0,1,1),IFERROR(VLOOKUP(【動】入力シート➁!B122,テーブル1[[#All],[医薬品名]:[単位2]],COLUMN(テーブル1[[#Headers],[単位2]])-3,0),"")))</f>
        <v/>
      </c>
      <c r="F122" s="66"/>
      <c r="G122" s="62" t="str">
        <f t="shared" ca="1" si="7"/>
        <v/>
      </c>
      <c r="H122" s="69"/>
      <c r="I122" s="62" t="str">
        <f t="shared" ca="1" si="8"/>
        <v/>
      </c>
      <c r="J122" s="77"/>
      <c r="K122" s="62" t="str">
        <f t="shared" ca="1" si="9"/>
        <v/>
      </c>
      <c r="L122" s="78"/>
      <c r="M122" s="62" t="str">
        <f t="shared" ca="1" si="10"/>
        <v/>
      </c>
      <c r="N122" s="79"/>
      <c r="O122" s="81"/>
      <c r="P122" s="81"/>
      <c r="Q122" s="89"/>
      <c r="R122" s="91"/>
      <c r="S122" s="88" t="str">
        <f t="shared" ca="1" si="13"/>
        <v/>
      </c>
      <c r="V122" s="16">
        <f t="shared" si="11"/>
        <v>1</v>
      </c>
    </row>
    <row r="123" spans="1:22" ht="40" customHeight="1">
      <c r="A123" s="16">
        <f t="shared" ca="1" si="12"/>
        <v>117</v>
      </c>
      <c r="B123" s="64"/>
      <c r="C123" s="58" t="str">
        <f ca="1">IF(AND(B123="",OFFSET(B123,-1,0,1,1)&lt;&gt;""),OFFSET(C123,-1,0,1,1),IF(AND(B123="",OFFSET(B123,-1,0,1,1)="",OR(OFFSET(N123,-1,0,1)&lt;&gt;"",OFFSET(P123,-1,0,1,1)&lt;&gt;"")),OFFSET(C123,-2,0,1,1),IFERROR(VLOOKUP(【動】入力シート➁!B123,テーブル1[[#All],[医薬品名]:[単位2]],COLUMN(【動】入力シート➁!P119)-3,0),"")))</f>
        <v/>
      </c>
      <c r="D123" s="65"/>
      <c r="E123" s="60" t="str">
        <f ca="1">IF(AND(B123="",OFFSET(B123,-1,0,1,1)&lt;&gt;""),OFFSET(E123,-1,0,1,1),IF(AND(B123="",OFFSET(B123,-1,0,1,1)="",OR(OR(OFFSET(F123,-1,0,1)&lt;0,OFFSET(H123,-1,0,1)&lt;0),OFFSET(P123,-1,0,1,1)&lt;&gt;"")),OFFSET(E123,-2,0,1,1),IFERROR(VLOOKUP(【動】入力シート➁!B123,テーブル1[[#All],[医薬品名]:[単位2]],COLUMN(テーブル1[[#Headers],[単位2]])-3,0),"")))</f>
        <v/>
      </c>
      <c r="F123" s="66"/>
      <c r="G123" s="62" t="str">
        <f t="shared" ca="1" si="7"/>
        <v/>
      </c>
      <c r="H123" s="69"/>
      <c r="I123" s="62" t="str">
        <f t="shared" ca="1" si="8"/>
        <v/>
      </c>
      <c r="J123" s="77"/>
      <c r="K123" s="62" t="str">
        <f t="shared" ca="1" si="9"/>
        <v/>
      </c>
      <c r="L123" s="78"/>
      <c r="M123" s="62" t="str">
        <f t="shared" ca="1" si="10"/>
        <v/>
      </c>
      <c r="N123" s="79"/>
      <c r="O123" s="81"/>
      <c r="P123" s="81"/>
      <c r="Q123" s="89"/>
      <c r="R123" s="91"/>
      <c r="S123" s="88" t="str">
        <f t="shared" ca="1" si="13"/>
        <v/>
      </c>
      <c r="V123" s="16">
        <f t="shared" si="11"/>
        <v>1</v>
      </c>
    </row>
    <row r="124" spans="1:22" ht="40" customHeight="1">
      <c r="A124" s="16">
        <f t="shared" ca="1" si="12"/>
        <v>118</v>
      </c>
      <c r="B124" s="64"/>
      <c r="C124" s="58" t="str">
        <f ca="1">IF(AND(B124="",OFFSET(B124,-1,0,1,1)&lt;&gt;""),OFFSET(C124,-1,0,1,1),IF(AND(B124="",OFFSET(B124,-1,0,1,1)="",OR(OFFSET(N124,-1,0,1)&lt;&gt;"",OFFSET(P124,-1,0,1,1)&lt;&gt;"")),OFFSET(C124,-2,0,1,1),IFERROR(VLOOKUP(【動】入力シート➁!B124,テーブル1[[#All],[医薬品名]:[単位2]],COLUMN(【動】入力シート➁!P120)-3,0),"")))</f>
        <v/>
      </c>
      <c r="D124" s="65"/>
      <c r="E124" s="60" t="str">
        <f ca="1">IF(AND(B124="",OFFSET(B124,-1,0,1,1)&lt;&gt;""),OFFSET(E124,-1,0,1,1),IF(AND(B124="",OFFSET(B124,-1,0,1,1)="",OR(OR(OFFSET(F124,-1,0,1)&lt;0,OFFSET(H124,-1,0,1)&lt;0),OFFSET(P124,-1,0,1,1)&lt;&gt;"")),OFFSET(E124,-2,0,1,1),IFERROR(VLOOKUP(【動】入力シート➁!B124,テーブル1[[#All],[医薬品名]:[単位2]],COLUMN(テーブル1[[#Headers],[単位2]])-3,0),"")))</f>
        <v/>
      </c>
      <c r="F124" s="66"/>
      <c r="G124" s="62" t="str">
        <f t="shared" ca="1" si="7"/>
        <v/>
      </c>
      <c r="H124" s="69"/>
      <c r="I124" s="62" t="str">
        <f t="shared" ca="1" si="8"/>
        <v/>
      </c>
      <c r="J124" s="77"/>
      <c r="K124" s="62" t="str">
        <f t="shared" ca="1" si="9"/>
        <v/>
      </c>
      <c r="L124" s="78"/>
      <c r="M124" s="62" t="str">
        <f t="shared" ca="1" si="10"/>
        <v/>
      </c>
      <c r="N124" s="79"/>
      <c r="O124" s="81"/>
      <c r="P124" s="81"/>
      <c r="Q124" s="89"/>
      <c r="R124" s="91"/>
      <c r="S124" s="88" t="str">
        <f t="shared" ca="1" si="13"/>
        <v/>
      </c>
      <c r="V124" s="16">
        <f t="shared" si="11"/>
        <v>1</v>
      </c>
    </row>
    <row r="125" spans="1:22" ht="40" customHeight="1">
      <c r="A125" s="16">
        <f t="shared" ca="1" si="12"/>
        <v>119</v>
      </c>
      <c r="B125" s="64"/>
      <c r="C125" s="58" t="str">
        <f ca="1">IF(AND(B125="",OFFSET(B125,-1,0,1,1)&lt;&gt;""),OFFSET(C125,-1,0,1,1),IF(AND(B125="",OFFSET(B125,-1,0,1,1)="",OR(OFFSET(N125,-1,0,1)&lt;&gt;"",OFFSET(P125,-1,0,1,1)&lt;&gt;"")),OFFSET(C125,-2,0,1,1),IFERROR(VLOOKUP(【動】入力シート➁!B125,テーブル1[[#All],[医薬品名]:[単位2]],COLUMN(【動】入力シート➁!P121)-3,0),"")))</f>
        <v/>
      </c>
      <c r="D125" s="65"/>
      <c r="E125" s="60" t="str">
        <f ca="1">IF(AND(B125="",OFFSET(B125,-1,0,1,1)&lt;&gt;""),OFFSET(E125,-1,0,1,1),IF(AND(B125="",OFFSET(B125,-1,0,1,1)="",OR(OR(OFFSET(F125,-1,0,1)&lt;0,OFFSET(H125,-1,0,1)&lt;0),OFFSET(P125,-1,0,1,1)&lt;&gt;"")),OFFSET(E125,-2,0,1,1),IFERROR(VLOOKUP(【動】入力シート➁!B125,テーブル1[[#All],[医薬品名]:[単位2]],COLUMN(テーブル1[[#Headers],[単位2]])-3,0),"")))</f>
        <v/>
      </c>
      <c r="F125" s="66"/>
      <c r="G125" s="62" t="str">
        <f t="shared" ca="1" si="7"/>
        <v/>
      </c>
      <c r="H125" s="69"/>
      <c r="I125" s="62" t="str">
        <f t="shared" ca="1" si="8"/>
        <v/>
      </c>
      <c r="J125" s="77"/>
      <c r="K125" s="62" t="str">
        <f t="shared" ca="1" si="9"/>
        <v/>
      </c>
      <c r="L125" s="78"/>
      <c r="M125" s="62" t="str">
        <f t="shared" ca="1" si="10"/>
        <v/>
      </c>
      <c r="N125" s="79"/>
      <c r="O125" s="81"/>
      <c r="P125" s="81"/>
      <c r="Q125" s="89"/>
      <c r="R125" s="91"/>
      <c r="S125" s="88" t="str">
        <f t="shared" ca="1" si="13"/>
        <v/>
      </c>
      <c r="V125" s="16">
        <f t="shared" si="11"/>
        <v>1</v>
      </c>
    </row>
    <row r="126" spans="1:22" ht="40" customHeight="1">
      <c r="A126" s="16">
        <f t="shared" ca="1" si="12"/>
        <v>120</v>
      </c>
      <c r="B126" s="64"/>
      <c r="C126" s="58" t="str">
        <f ca="1">IF(AND(B126="",OFFSET(B126,-1,0,1,1)&lt;&gt;""),OFFSET(C126,-1,0,1,1),IF(AND(B126="",OFFSET(B126,-1,0,1,1)="",OR(OFFSET(N126,-1,0,1)&lt;&gt;"",OFFSET(P126,-1,0,1,1)&lt;&gt;"")),OFFSET(C126,-2,0,1,1),IFERROR(VLOOKUP(【動】入力シート➁!B126,テーブル1[[#All],[医薬品名]:[単位2]],COLUMN(【動】入力シート➁!P122)-3,0),"")))</f>
        <v/>
      </c>
      <c r="D126" s="65"/>
      <c r="E126" s="60" t="str">
        <f ca="1">IF(AND(B126="",OFFSET(B126,-1,0,1,1)&lt;&gt;""),OFFSET(E126,-1,0,1,1),IF(AND(B126="",OFFSET(B126,-1,0,1,1)="",OR(OR(OFFSET(F126,-1,0,1)&lt;0,OFFSET(H126,-1,0,1)&lt;0),OFFSET(P126,-1,0,1,1)&lt;&gt;"")),OFFSET(E126,-2,0,1,1),IFERROR(VLOOKUP(【動】入力シート➁!B126,テーブル1[[#All],[医薬品名]:[単位2]],COLUMN(テーブル1[[#Headers],[単位2]])-3,0),"")))</f>
        <v/>
      </c>
      <c r="F126" s="66"/>
      <c r="G126" s="62" t="str">
        <f t="shared" ca="1" si="7"/>
        <v/>
      </c>
      <c r="H126" s="69"/>
      <c r="I126" s="62" t="str">
        <f t="shared" ca="1" si="8"/>
        <v/>
      </c>
      <c r="J126" s="77"/>
      <c r="K126" s="62" t="str">
        <f t="shared" ca="1" si="9"/>
        <v/>
      </c>
      <c r="L126" s="78"/>
      <c r="M126" s="62" t="str">
        <f t="shared" ca="1" si="10"/>
        <v/>
      </c>
      <c r="N126" s="79"/>
      <c r="O126" s="81"/>
      <c r="P126" s="81"/>
      <c r="Q126" s="89"/>
      <c r="R126" s="91"/>
      <c r="S126" s="88" t="str">
        <f t="shared" ca="1" si="13"/>
        <v/>
      </c>
      <c r="V126" s="16">
        <f t="shared" si="11"/>
        <v>1</v>
      </c>
    </row>
    <row r="127" spans="1:22" ht="40" customHeight="1">
      <c r="A127" s="16">
        <f t="shared" ca="1" si="12"/>
        <v>121</v>
      </c>
      <c r="B127" s="64"/>
      <c r="C127" s="58" t="str">
        <f ca="1">IF(AND(B127="",OFFSET(B127,-1,0,1,1)&lt;&gt;""),OFFSET(C127,-1,0,1,1),IF(AND(B127="",OFFSET(B127,-1,0,1,1)="",OR(OFFSET(N127,-1,0,1)&lt;&gt;"",OFFSET(P127,-1,0,1,1)&lt;&gt;"")),OFFSET(C127,-2,0,1,1),IFERROR(VLOOKUP(【動】入力シート➁!B127,テーブル1[[#All],[医薬品名]:[単位2]],COLUMN(【動】入力シート➁!P123)-3,0),"")))</f>
        <v/>
      </c>
      <c r="D127" s="65"/>
      <c r="E127" s="60" t="str">
        <f ca="1">IF(AND(B127="",OFFSET(B127,-1,0,1,1)&lt;&gt;""),OFFSET(E127,-1,0,1,1),IF(AND(B127="",OFFSET(B127,-1,0,1,1)="",OR(OR(OFFSET(F127,-1,0,1)&lt;0,OFFSET(H127,-1,0,1)&lt;0),OFFSET(P127,-1,0,1,1)&lt;&gt;"")),OFFSET(E127,-2,0,1,1),IFERROR(VLOOKUP(【動】入力シート➁!B127,テーブル1[[#All],[医薬品名]:[単位2]],COLUMN(テーブル1[[#Headers],[単位2]])-3,0),"")))</f>
        <v/>
      </c>
      <c r="F127" s="66"/>
      <c r="G127" s="62" t="str">
        <f t="shared" ca="1" si="7"/>
        <v/>
      </c>
      <c r="H127" s="69"/>
      <c r="I127" s="62" t="str">
        <f t="shared" ca="1" si="8"/>
        <v/>
      </c>
      <c r="J127" s="77"/>
      <c r="K127" s="62" t="str">
        <f t="shared" ca="1" si="9"/>
        <v/>
      </c>
      <c r="L127" s="78"/>
      <c r="M127" s="62" t="str">
        <f t="shared" ca="1" si="10"/>
        <v/>
      </c>
      <c r="N127" s="79"/>
      <c r="O127" s="81"/>
      <c r="P127" s="81"/>
      <c r="Q127" s="89"/>
      <c r="R127" s="91"/>
      <c r="S127" s="88" t="str">
        <f t="shared" ca="1" si="13"/>
        <v/>
      </c>
      <c r="V127" s="16">
        <f t="shared" si="11"/>
        <v>1</v>
      </c>
    </row>
    <row r="128" spans="1:22" ht="40" customHeight="1">
      <c r="A128" s="16">
        <f t="shared" ca="1" si="12"/>
        <v>122</v>
      </c>
      <c r="B128" s="64"/>
      <c r="C128" s="58" t="str">
        <f ca="1">IF(AND(B128="",OFFSET(B128,-1,0,1,1)&lt;&gt;""),OFFSET(C128,-1,0,1,1),IF(AND(B128="",OFFSET(B128,-1,0,1,1)="",OR(OFFSET(N128,-1,0,1)&lt;&gt;"",OFFSET(P128,-1,0,1,1)&lt;&gt;"")),OFFSET(C128,-2,0,1,1),IFERROR(VLOOKUP(【動】入力シート➁!B128,テーブル1[[#All],[医薬品名]:[単位2]],COLUMN(【動】入力シート➁!P124)-3,0),"")))</f>
        <v/>
      </c>
      <c r="D128" s="65"/>
      <c r="E128" s="60" t="str">
        <f ca="1">IF(AND(B128="",OFFSET(B128,-1,0,1,1)&lt;&gt;""),OFFSET(E128,-1,0,1,1),IF(AND(B128="",OFFSET(B128,-1,0,1,1)="",OR(OR(OFFSET(F128,-1,0,1)&lt;0,OFFSET(H128,-1,0,1)&lt;0),OFFSET(P128,-1,0,1,1)&lt;&gt;"")),OFFSET(E128,-2,0,1,1),IFERROR(VLOOKUP(【動】入力シート➁!B128,テーブル1[[#All],[医薬品名]:[単位2]],COLUMN(テーブル1[[#Headers],[単位2]])-3,0),"")))</f>
        <v/>
      </c>
      <c r="F128" s="66"/>
      <c r="G128" s="62" t="str">
        <f t="shared" ca="1" si="7"/>
        <v/>
      </c>
      <c r="H128" s="69"/>
      <c r="I128" s="62" t="str">
        <f t="shared" ca="1" si="8"/>
        <v/>
      </c>
      <c r="J128" s="77"/>
      <c r="K128" s="62" t="str">
        <f t="shared" ca="1" si="9"/>
        <v/>
      </c>
      <c r="L128" s="78"/>
      <c r="M128" s="62" t="str">
        <f t="shared" ca="1" si="10"/>
        <v/>
      </c>
      <c r="N128" s="79"/>
      <c r="O128" s="81"/>
      <c r="P128" s="81"/>
      <c r="Q128" s="89"/>
      <c r="R128" s="91"/>
      <c r="S128" s="88" t="str">
        <f t="shared" ca="1" si="13"/>
        <v/>
      </c>
      <c r="V128" s="16">
        <f t="shared" si="11"/>
        <v>1</v>
      </c>
    </row>
    <row r="129" spans="1:22" ht="40" customHeight="1">
      <c r="A129" s="16">
        <f t="shared" ca="1" si="12"/>
        <v>123</v>
      </c>
      <c r="B129" s="64"/>
      <c r="C129" s="58" t="str">
        <f ca="1">IF(AND(B129="",OFFSET(B129,-1,0,1,1)&lt;&gt;""),OFFSET(C129,-1,0,1,1),IF(AND(B129="",OFFSET(B129,-1,0,1,1)="",OR(OFFSET(N129,-1,0,1)&lt;&gt;"",OFFSET(P129,-1,0,1,1)&lt;&gt;"")),OFFSET(C129,-2,0,1,1),IFERROR(VLOOKUP(【動】入力シート➁!B129,テーブル1[[#All],[医薬品名]:[単位2]],COLUMN(【動】入力シート➁!P125)-3,0),"")))</f>
        <v/>
      </c>
      <c r="D129" s="65"/>
      <c r="E129" s="60" t="str">
        <f ca="1">IF(AND(B129="",OFFSET(B129,-1,0,1,1)&lt;&gt;""),OFFSET(E129,-1,0,1,1),IF(AND(B129="",OFFSET(B129,-1,0,1,1)="",OR(OR(OFFSET(F129,-1,0,1)&lt;0,OFFSET(H129,-1,0,1)&lt;0),OFFSET(P129,-1,0,1,1)&lt;&gt;"")),OFFSET(E129,-2,0,1,1),IFERROR(VLOOKUP(【動】入力シート➁!B129,テーブル1[[#All],[医薬品名]:[単位2]],COLUMN(テーブル1[[#Headers],[単位2]])-3,0),"")))</f>
        <v/>
      </c>
      <c r="F129" s="66"/>
      <c r="G129" s="62" t="str">
        <f t="shared" ca="1" si="7"/>
        <v/>
      </c>
      <c r="H129" s="69"/>
      <c r="I129" s="62" t="str">
        <f t="shared" ca="1" si="8"/>
        <v/>
      </c>
      <c r="J129" s="77"/>
      <c r="K129" s="62" t="str">
        <f t="shared" ca="1" si="9"/>
        <v/>
      </c>
      <c r="L129" s="78"/>
      <c r="M129" s="62" t="str">
        <f t="shared" ca="1" si="10"/>
        <v/>
      </c>
      <c r="N129" s="79"/>
      <c r="O129" s="81"/>
      <c r="P129" s="81"/>
      <c r="Q129" s="89"/>
      <c r="R129" s="91"/>
      <c r="S129" s="88" t="str">
        <f t="shared" ca="1" si="13"/>
        <v/>
      </c>
      <c r="V129" s="16">
        <f t="shared" si="11"/>
        <v>1</v>
      </c>
    </row>
    <row r="130" spans="1:22" ht="40" customHeight="1">
      <c r="A130" s="16">
        <f t="shared" ca="1" si="12"/>
        <v>124</v>
      </c>
      <c r="B130" s="64"/>
      <c r="C130" s="58" t="str">
        <f ca="1">IF(AND(B130="",OFFSET(B130,-1,0,1,1)&lt;&gt;""),OFFSET(C130,-1,0,1,1),IF(AND(B130="",OFFSET(B130,-1,0,1,1)="",OR(OFFSET(N130,-1,0,1)&lt;&gt;"",OFFSET(P130,-1,0,1,1)&lt;&gt;"")),OFFSET(C130,-2,0,1,1),IFERROR(VLOOKUP(【動】入力シート➁!B130,テーブル1[[#All],[医薬品名]:[単位2]],COLUMN(【動】入力シート➁!P126)-3,0),"")))</f>
        <v/>
      </c>
      <c r="D130" s="65"/>
      <c r="E130" s="60" t="str">
        <f ca="1">IF(AND(B130="",OFFSET(B130,-1,0,1,1)&lt;&gt;""),OFFSET(E130,-1,0,1,1),IF(AND(B130="",OFFSET(B130,-1,0,1,1)="",OR(OR(OFFSET(F130,-1,0,1)&lt;0,OFFSET(H130,-1,0,1)&lt;0),OFFSET(P130,-1,0,1,1)&lt;&gt;"")),OFFSET(E130,-2,0,1,1),IFERROR(VLOOKUP(【動】入力シート➁!B130,テーブル1[[#All],[医薬品名]:[単位2]],COLUMN(テーブル1[[#Headers],[単位2]])-3,0),"")))</f>
        <v/>
      </c>
      <c r="F130" s="66"/>
      <c r="G130" s="62" t="str">
        <f t="shared" ca="1" si="7"/>
        <v/>
      </c>
      <c r="H130" s="69"/>
      <c r="I130" s="62" t="str">
        <f t="shared" ca="1" si="8"/>
        <v/>
      </c>
      <c r="J130" s="77"/>
      <c r="K130" s="62" t="str">
        <f t="shared" ca="1" si="9"/>
        <v/>
      </c>
      <c r="L130" s="78"/>
      <c r="M130" s="62" t="str">
        <f t="shared" ca="1" si="10"/>
        <v/>
      </c>
      <c r="N130" s="79"/>
      <c r="O130" s="81"/>
      <c r="P130" s="81"/>
      <c r="Q130" s="89"/>
      <c r="R130" s="91"/>
      <c r="S130" s="88" t="str">
        <f t="shared" ca="1" si="13"/>
        <v/>
      </c>
      <c r="V130" s="16">
        <f t="shared" si="11"/>
        <v>1</v>
      </c>
    </row>
    <row r="131" spans="1:22" ht="40" customHeight="1">
      <c r="A131" s="16">
        <f t="shared" ca="1" si="12"/>
        <v>125</v>
      </c>
      <c r="B131" s="64"/>
      <c r="C131" s="58" t="str">
        <f ca="1">IF(AND(B131="",OFFSET(B131,-1,0,1,1)&lt;&gt;""),OFFSET(C131,-1,0,1,1),IF(AND(B131="",OFFSET(B131,-1,0,1,1)="",OR(OFFSET(N131,-1,0,1)&lt;&gt;"",OFFSET(P131,-1,0,1,1)&lt;&gt;"")),OFFSET(C131,-2,0,1,1),IFERROR(VLOOKUP(【動】入力シート➁!B131,テーブル1[[#All],[医薬品名]:[単位2]],COLUMN(【動】入力シート➁!P127)-3,0),"")))</f>
        <v/>
      </c>
      <c r="D131" s="65"/>
      <c r="E131" s="60" t="str">
        <f ca="1">IF(AND(B131="",OFFSET(B131,-1,0,1,1)&lt;&gt;""),OFFSET(E131,-1,0,1,1),IF(AND(B131="",OFFSET(B131,-1,0,1,1)="",OR(OR(OFFSET(F131,-1,0,1)&lt;0,OFFSET(H131,-1,0,1)&lt;0),OFFSET(P131,-1,0,1,1)&lt;&gt;"")),OFFSET(E131,-2,0,1,1),IFERROR(VLOOKUP(【動】入力シート➁!B131,テーブル1[[#All],[医薬品名]:[単位2]],COLUMN(テーブル1[[#Headers],[単位2]])-3,0),"")))</f>
        <v/>
      </c>
      <c r="F131" s="66"/>
      <c r="G131" s="62" t="str">
        <f t="shared" ca="1" si="7"/>
        <v/>
      </c>
      <c r="H131" s="69"/>
      <c r="I131" s="62" t="str">
        <f t="shared" ca="1" si="8"/>
        <v/>
      </c>
      <c r="J131" s="77"/>
      <c r="K131" s="62" t="str">
        <f t="shared" ca="1" si="9"/>
        <v/>
      </c>
      <c r="L131" s="78"/>
      <c r="M131" s="62" t="str">
        <f t="shared" ca="1" si="10"/>
        <v/>
      </c>
      <c r="N131" s="79"/>
      <c r="O131" s="81"/>
      <c r="P131" s="81"/>
      <c r="Q131" s="89"/>
      <c r="R131" s="91"/>
      <c r="S131" s="88" t="str">
        <f t="shared" ca="1" si="13"/>
        <v/>
      </c>
      <c r="V131" s="16">
        <f t="shared" si="11"/>
        <v>1</v>
      </c>
    </row>
    <row r="132" spans="1:22" ht="40" customHeight="1">
      <c r="A132" s="16">
        <f t="shared" ca="1" si="12"/>
        <v>126</v>
      </c>
      <c r="B132" s="64"/>
      <c r="C132" s="58" t="str">
        <f ca="1">IF(AND(B132="",OFFSET(B132,-1,0,1,1)&lt;&gt;""),OFFSET(C132,-1,0,1,1),IF(AND(B132="",OFFSET(B132,-1,0,1,1)="",OR(OFFSET(N132,-1,0,1)&lt;&gt;"",OFFSET(P132,-1,0,1,1)&lt;&gt;"")),OFFSET(C132,-2,0,1,1),IFERROR(VLOOKUP(【動】入力シート➁!B132,テーブル1[[#All],[医薬品名]:[単位2]],COLUMN(【動】入力シート➁!P128)-3,0),"")))</f>
        <v/>
      </c>
      <c r="D132" s="65"/>
      <c r="E132" s="60" t="str">
        <f ca="1">IF(AND(B132="",OFFSET(B132,-1,0,1,1)&lt;&gt;""),OFFSET(E132,-1,0,1,1),IF(AND(B132="",OFFSET(B132,-1,0,1,1)="",OR(OR(OFFSET(F132,-1,0,1)&lt;0,OFFSET(H132,-1,0,1)&lt;0),OFFSET(P132,-1,0,1,1)&lt;&gt;"")),OFFSET(E132,-2,0,1,1),IFERROR(VLOOKUP(【動】入力シート➁!B132,テーブル1[[#All],[医薬品名]:[単位2]],COLUMN(テーブル1[[#Headers],[単位2]])-3,0),"")))</f>
        <v/>
      </c>
      <c r="F132" s="66"/>
      <c r="G132" s="62" t="str">
        <f t="shared" ca="1" si="7"/>
        <v/>
      </c>
      <c r="H132" s="69"/>
      <c r="I132" s="62" t="str">
        <f t="shared" ca="1" si="8"/>
        <v/>
      </c>
      <c r="J132" s="77"/>
      <c r="K132" s="62" t="str">
        <f t="shared" ca="1" si="9"/>
        <v/>
      </c>
      <c r="L132" s="78"/>
      <c r="M132" s="62" t="str">
        <f t="shared" ca="1" si="10"/>
        <v/>
      </c>
      <c r="N132" s="79"/>
      <c r="O132" s="81"/>
      <c r="P132" s="81"/>
      <c r="Q132" s="89"/>
      <c r="R132" s="91"/>
      <c r="S132" s="88" t="str">
        <f t="shared" ca="1" si="13"/>
        <v/>
      </c>
      <c r="V132" s="16">
        <f t="shared" si="11"/>
        <v>1</v>
      </c>
    </row>
    <row r="133" spans="1:22" ht="40" customHeight="1">
      <c r="A133" s="16">
        <f t="shared" ca="1" si="12"/>
        <v>127</v>
      </c>
      <c r="B133" s="64"/>
      <c r="C133" s="58" t="str">
        <f ca="1">IF(AND(B133="",OFFSET(B133,-1,0,1,1)&lt;&gt;""),OFFSET(C133,-1,0,1,1),IF(AND(B133="",OFFSET(B133,-1,0,1,1)="",OR(OFFSET(N133,-1,0,1)&lt;&gt;"",OFFSET(P133,-1,0,1,1)&lt;&gt;"")),OFFSET(C133,-2,0,1,1),IFERROR(VLOOKUP(【動】入力シート➁!B133,テーブル1[[#All],[医薬品名]:[単位2]],COLUMN(【動】入力シート➁!P129)-3,0),"")))</f>
        <v/>
      </c>
      <c r="D133" s="65"/>
      <c r="E133" s="60" t="str">
        <f ca="1">IF(AND(B133="",OFFSET(B133,-1,0,1,1)&lt;&gt;""),OFFSET(E133,-1,0,1,1),IF(AND(B133="",OFFSET(B133,-1,0,1,1)="",OR(OR(OFFSET(F133,-1,0,1)&lt;0,OFFSET(H133,-1,0,1)&lt;0),OFFSET(P133,-1,0,1,1)&lt;&gt;"")),OFFSET(E133,-2,0,1,1),IFERROR(VLOOKUP(【動】入力シート➁!B133,テーブル1[[#All],[医薬品名]:[単位2]],COLUMN(テーブル1[[#Headers],[単位2]])-3,0),"")))</f>
        <v/>
      </c>
      <c r="F133" s="66"/>
      <c r="G133" s="62" t="str">
        <f t="shared" ca="1" si="7"/>
        <v/>
      </c>
      <c r="H133" s="69"/>
      <c r="I133" s="62" t="str">
        <f t="shared" ca="1" si="8"/>
        <v/>
      </c>
      <c r="J133" s="77"/>
      <c r="K133" s="62" t="str">
        <f t="shared" ca="1" si="9"/>
        <v/>
      </c>
      <c r="L133" s="78"/>
      <c r="M133" s="62" t="str">
        <f t="shared" ca="1" si="10"/>
        <v/>
      </c>
      <c r="N133" s="79"/>
      <c r="O133" s="81"/>
      <c r="P133" s="81"/>
      <c r="Q133" s="89"/>
      <c r="R133" s="91"/>
      <c r="S133" s="88" t="str">
        <f t="shared" ca="1" si="13"/>
        <v/>
      </c>
      <c r="V133" s="16">
        <f t="shared" si="11"/>
        <v>1</v>
      </c>
    </row>
    <row r="134" spans="1:22" ht="40" customHeight="1">
      <c r="A134" s="16">
        <f t="shared" ca="1" si="12"/>
        <v>128</v>
      </c>
      <c r="B134" s="64"/>
      <c r="C134" s="58" t="str">
        <f ca="1">IF(AND(B134="",OFFSET(B134,-1,0,1,1)&lt;&gt;""),OFFSET(C134,-1,0,1,1),IF(AND(B134="",OFFSET(B134,-1,0,1,1)="",OR(OFFSET(N134,-1,0,1)&lt;&gt;"",OFFSET(P134,-1,0,1,1)&lt;&gt;"")),OFFSET(C134,-2,0,1,1),IFERROR(VLOOKUP(【動】入力シート➁!B134,テーブル1[[#All],[医薬品名]:[単位2]],COLUMN(【動】入力シート➁!P130)-3,0),"")))</f>
        <v/>
      </c>
      <c r="D134" s="65"/>
      <c r="E134" s="60" t="str">
        <f ca="1">IF(AND(B134="",OFFSET(B134,-1,0,1,1)&lt;&gt;""),OFFSET(E134,-1,0,1,1),IF(AND(B134="",OFFSET(B134,-1,0,1,1)="",OR(OR(OFFSET(F134,-1,0,1)&lt;0,OFFSET(H134,-1,0,1)&lt;0),OFFSET(P134,-1,0,1,1)&lt;&gt;"")),OFFSET(E134,-2,0,1,1),IFERROR(VLOOKUP(【動】入力シート➁!B134,テーブル1[[#All],[医薬品名]:[単位2]],COLUMN(テーブル1[[#Headers],[単位2]])-3,0),"")))</f>
        <v/>
      </c>
      <c r="F134" s="66"/>
      <c r="G134" s="62" t="str">
        <f t="shared" ca="1" si="7"/>
        <v/>
      </c>
      <c r="H134" s="69"/>
      <c r="I134" s="62" t="str">
        <f t="shared" ca="1" si="8"/>
        <v/>
      </c>
      <c r="J134" s="77"/>
      <c r="K134" s="62" t="str">
        <f t="shared" ca="1" si="9"/>
        <v/>
      </c>
      <c r="L134" s="78"/>
      <c r="M134" s="62" t="str">
        <f t="shared" ca="1" si="10"/>
        <v/>
      </c>
      <c r="N134" s="79"/>
      <c r="O134" s="81"/>
      <c r="P134" s="81"/>
      <c r="Q134" s="89"/>
      <c r="R134" s="91"/>
      <c r="S134" s="88" t="str">
        <f t="shared" ca="1" si="13"/>
        <v/>
      </c>
      <c r="V134" s="16">
        <f t="shared" si="11"/>
        <v>1</v>
      </c>
    </row>
    <row r="135" spans="1:22" ht="40" customHeight="1">
      <c r="A135" s="16">
        <f t="shared" ca="1" si="12"/>
        <v>129</v>
      </c>
      <c r="B135" s="64"/>
      <c r="C135" s="58" t="str">
        <f ca="1">IF(AND(B135="",OFFSET(B135,-1,0,1,1)&lt;&gt;""),OFFSET(C135,-1,0,1,1),IF(AND(B135="",OFFSET(B135,-1,0,1,1)="",OR(OFFSET(N135,-1,0,1)&lt;&gt;"",OFFSET(P135,-1,0,1,1)&lt;&gt;"")),OFFSET(C135,-2,0,1,1),IFERROR(VLOOKUP(【動】入力シート➁!B135,テーブル1[[#All],[医薬品名]:[単位2]],COLUMN(【動】入力シート➁!P131)-3,0),"")))</f>
        <v/>
      </c>
      <c r="D135" s="65"/>
      <c r="E135" s="60" t="str">
        <f ca="1">IF(AND(B135="",OFFSET(B135,-1,0,1,1)&lt;&gt;""),OFFSET(E135,-1,0,1,1),IF(AND(B135="",OFFSET(B135,-1,0,1,1)="",OR(OR(OFFSET(F135,-1,0,1)&lt;0,OFFSET(H135,-1,0,1)&lt;0),OFFSET(P135,-1,0,1,1)&lt;&gt;"")),OFFSET(E135,-2,0,1,1),IFERROR(VLOOKUP(【動】入力シート➁!B135,テーブル1[[#All],[医薬品名]:[単位2]],COLUMN(テーブル1[[#Headers],[単位2]])-3,0),"")))</f>
        <v/>
      </c>
      <c r="F135" s="66"/>
      <c r="G135" s="62" t="str">
        <f t="shared" ref="G135:G156" ca="1" si="14">IF(AND(E135="V",C135&lt;&gt;""),"mL",E135)</f>
        <v/>
      </c>
      <c r="H135" s="69"/>
      <c r="I135" s="62" t="str">
        <f t="shared" ref="I135:I156" ca="1" si="15">G135</f>
        <v/>
      </c>
      <c r="J135" s="77"/>
      <c r="K135" s="62" t="str">
        <f t="shared" ref="K135:K156" ca="1" si="16">G135</f>
        <v/>
      </c>
      <c r="L135" s="78"/>
      <c r="M135" s="62" t="str">
        <f t="shared" ref="M135:M156" ca="1" si="17">G135</f>
        <v/>
      </c>
      <c r="N135" s="79"/>
      <c r="O135" s="81"/>
      <c r="P135" s="81"/>
      <c r="Q135" s="89"/>
      <c r="R135" s="91"/>
      <c r="S135" s="88" t="str">
        <f t="shared" ca="1" si="13"/>
        <v/>
      </c>
      <c r="V135" s="16">
        <f t="shared" ref="V135:V156" si="18">IF(ABS(F135+H135+J135+L135)=ABS(F135)+ABS(H135)+ABS(J135)+ABS(L135),1,2)</f>
        <v>1</v>
      </c>
    </row>
    <row r="136" spans="1:22" ht="40" customHeight="1">
      <c r="A136" s="16">
        <f t="shared" ref="A136:A156" ca="1" si="19">OFFSET(A136,-1,0,1,1)+1</f>
        <v>130</v>
      </c>
      <c r="B136" s="64"/>
      <c r="C136" s="58" t="str">
        <f ca="1">IF(AND(B136="",OFFSET(B136,-1,0,1,1)&lt;&gt;""),OFFSET(C136,-1,0,1,1),IF(AND(B136="",OFFSET(B136,-1,0,1,1)="",OR(OFFSET(N136,-1,0,1)&lt;&gt;"",OFFSET(P136,-1,0,1,1)&lt;&gt;"")),OFFSET(C136,-2,0,1,1),IFERROR(VLOOKUP(【動】入力シート➁!B136,テーブル1[[#All],[医薬品名]:[単位2]],COLUMN(【動】入力シート➁!P132)-3,0),"")))</f>
        <v/>
      </c>
      <c r="D136" s="65"/>
      <c r="E136" s="60" t="str">
        <f ca="1">IF(AND(B136="",OFFSET(B136,-1,0,1,1)&lt;&gt;""),OFFSET(E136,-1,0,1,1),IF(AND(B136="",OFFSET(B136,-1,0,1,1)="",OR(OR(OFFSET(F136,-1,0,1)&lt;0,OFFSET(H136,-1,0,1)&lt;0),OFFSET(P136,-1,0,1,1)&lt;&gt;"")),OFFSET(E136,-2,0,1,1),IFERROR(VLOOKUP(【動】入力シート➁!B136,テーブル1[[#All],[医薬品名]:[単位2]],COLUMN(テーブル1[[#Headers],[単位2]])-3,0),"")))</f>
        <v/>
      </c>
      <c r="F136" s="66"/>
      <c r="G136" s="62" t="str">
        <f t="shared" ca="1" si="14"/>
        <v/>
      </c>
      <c r="H136" s="69"/>
      <c r="I136" s="62" t="str">
        <f t="shared" ca="1" si="15"/>
        <v/>
      </c>
      <c r="J136" s="77"/>
      <c r="K136" s="62" t="str">
        <f t="shared" ca="1" si="16"/>
        <v/>
      </c>
      <c r="L136" s="78"/>
      <c r="M136" s="62" t="str">
        <f t="shared" ca="1" si="17"/>
        <v/>
      </c>
      <c r="N136" s="79"/>
      <c r="O136" s="81"/>
      <c r="P136" s="81"/>
      <c r="Q136" s="89"/>
      <c r="R136" s="91"/>
      <c r="S136" s="88" t="str">
        <f t="shared" ref="S136:S156" ca="1" si="20">IF(AND(D136="",F136="",H136="",J136="",L136="",B136="",N136="",O136="",P136="",Q136="",R136=""),"",IF(OR(AND(OR(N136&lt;&gt;"",O136&lt;&gt;"",P136&lt;&gt;"",Q136&lt;&gt;""),R136=""),AND(F136="",H136="",J136="",L136="")),"×",IF(OR(AND(B136&lt;&gt;"",OFFSET(B136,1,0,1,1)="",OR(OFFSET(D136,1,0,1,1)&lt;&gt;"",OFFSET(D136,2,0,1,1)&lt;&gt;"",COUNTIF(B136,"*自家製剤*")&gt;0),OR(D136&lt;&gt;"",COUNTIF(B136,"*自家製剤*")&gt;0),OR(OFFSET(N136,1,0,1,1)&lt;&gt;"",OFFSET(P136,1,0,1,1)&lt;&gt;"",OFFSET(N136,2,0,1,1)&lt;&gt;"",OFFSET(P136,2,0,1,1)&lt;&gt;""),OFFSET(B136,2,0,1,1)="",F136+H136-J136-O136+ABS(OFFSET(F136,1,0,1,1))+ABS(OFFSET(H136,1,0,1,1))-ABS(OFFSET(J136,1,0,1,1))+ABS(OFFSET(F136,2,0,1,1))+ABS(OFFSET(H136,2,0,1,1))-ABS(OFFSET(J136,2,0,1,1))=L136-Q136+ABS(OFFSET(L136,1,0,1,1))+ABS(OFFSET(L136,2,0,1,1)),IF(OR(OFFSET(F136,1,0,1,1)&lt;0,OFFSET(H136,1,0,1,1)&lt;0,OFFSET(J136,1,0,1,1)&lt;0,OFFSET(L136,1,0,1,1)&lt;0),IF(J136&gt;(ABS(OFFSET(F136,1,0,1,1))+ABS(OFFSET(H136,1,0,1,1)))-ABS(OFFSET(L136,1,0,1,1)),AND(J136-(F136+H136+OFFSET(H136,2,0,1,1)-L136-Q136)&lt;=ABS(OFFSET(N136,1,0,1,1)),ABS(OFFSET(N136,1,0,1,1))&lt;=(ABS(OFFSET(F136,1,0,1,1))+ABS(OFFSET(H136,1,0,1,1)))-ABS(OFFSET(L136,1,0,1,1))),AND(J136-(F136+H136+OFFSET(H136,2,0,1,1)-L136-Q136)&lt;=ABS(OFFSET(N136,1,0,1,1)),ABS(OFFSET(N136,1,0,1,1))&lt;=J136)),IF(OR(OFFSET(F136,2,0,1,1)&lt;0,OFFSET(H136,2,0,1,1)&lt;0,OFFSET(J136,2,0,1,1)&lt;0,OFFSET(L136,2,0,1,1)&lt;0),IF(J136&gt;(ABS(OFFSET(F136,2,0,1,1))+ABS(OFFSET(H136,2,0,1,1)))-ABS(OFFSET(L136,2,0,1,1)),AND(J136-(F136+H136+OFFSET(H136,1,0,1,1)-L136-Q136)&lt;=ABS(OFFSET(N136,2,0,1,1)),ABS(OFFSET(N136,2,0,1,1))&lt;=(ABS(OFFSET(F136,2,0,1,1))+ABS(OFFSET(H136,2,0,1,1)))-ABS(OFFSET(L136,2,0,1,1))),AND(J136-(F136+H136+OFFSET(H136,1,0,1,1)-L136-Q136)&lt;=ABS(OFFSET(N136,2,0,1,1)),ABS(OFFSET(N136,2,0,1,1))&lt;=J136)),TRUE))),AND(B136&lt;&gt;"",OFFSET(B136,1,0,1,1)="",OR(OFFSET(N136,1,0,1,1)&lt;&gt;"",OFFSET(P136,1,0,1,1)&lt;&gt;"",OR(OFFSET(F136,1,0,1,1)&lt;0,OFFSET(H136,1,0,1,1)&lt;0)),OR(OFFSET(B136,2,0,1,1)&lt;&gt;"",OFFSET(S136,2,0,1,1)=""),OR(D136&lt;&gt;"",COUNTIF(B136,"*自家製剤*")&gt;0),F136+H136-J136-O136+ABS(OFFSET(F136,1,0,1,1))+ABS(OFFSET(H136,1,0,1,1))-ABS(OFFSET(J136,1,0,1,1))=L136-Q136+ABS(OFFSET(L136,1,0,1,1)),IF(NOT(OR(OFFSET(F136,1,0,1,1)&lt;0,OFFSET(H136,1,0,1,1)&lt;0,OFFSET(J136,1,0,1,1)&lt;0,OFFSET(L136,1,0,1,1)&lt;0)),TRUE,IF(NOT(OR(OFFSET(F136,1,0,1,1)&lt;0,OFFSET(H136,1,0,1,1)&lt;0,OFFSET(J136,1,0,1,1)&lt;0,OFFSET(L136,1,0,1,1)&lt;0)),TRUE,IF(J136&gt;(ABS(OFFSET(F136,1,0,1,1))+ABS(OFFSET(H136,1,0,1,1)))-ABS(OFFSET(L136,1,0,1,1)),AND(J136-(F136+H136-L136-Q136)&lt;=ABS(OFFSET(N136,1,0,1,1)),ABS(OFFSET(N136,1,0,1,1))&lt;=(ABS(OFFSET(F136,1,0,1,1))+ABS(OFFSET(H136,1,0,1,1)))-ABS(OFFSET(L136,1,0,1,1))),AND(J136-(F136+H136-L136-Q136)&lt;=ABS(OFFSET(N136,1,0,1,1)),ABS(OFFSET(N136,1,0,1,1))&lt;=J136))))),AND(B136&lt;&gt;"",OR(D136&lt;&gt;"",COUNTIF(B136,"*自家製剤*")&gt;0),OR(OFFSET(B136,1,0,1,1)&lt;&gt;"",OFFSET(S136,1,0,1,1)=""),F136+H136-J136-O136=L136-Q136),AND(B136&lt;&gt;"",D136="",ABS(F136)+ABS(H136)-O136-ABS(J136)=ABS(L136),OR(F136&lt;0,H136&lt;0,J136&lt;0,L136&lt;0)),),"○",IF(AND(B136="",OR(F136&lt;&gt;"",H136&lt;&gt;"",J136&lt;&gt;"",L136&lt;&gt;""),R136&lt;&gt;""),"-","×"))))</f>
        <v/>
      </c>
      <c r="V136" s="16">
        <f t="shared" si="18"/>
        <v>1</v>
      </c>
    </row>
    <row r="137" spans="1:22" ht="40" customHeight="1">
      <c r="A137" s="16">
        <f t="shared" ca="1" si="19"/>
        <v>131</v>
      </c>
      <c r="B137" s="64"/>
      <c r="C137" s="58" t="str">
        <f ca="1">IF(AND(B137="",OFFSET(B137,-1,0,1,1)&lt;&gt;""),OFFSET(C137,-1,0,1,1),IF(AND(B137="",OFFSET(B137,-1,0,1,1)="",OR(OFFSET(N137,-1,0,1)&lt;&gt;"",OFFSET(P137,-1,0,1,1)&lt;&gt;"")),OFFSET(C137,-2,0,1,1),IFERROR(VLOOKUP(【動】入力シート➁!B137,テーブル1[[#All],[医薬品名]:[単位2]],COLUMN(【動】入力シート➁!P133)-3,0),"")))</f>
        <v/>
      </c>
      <c r="D137" s="65"/>
      <c r="E137" s="60" t="str">
        <f ca="1">IF(AND(B137="",OFFSET(B137,-1,0,1,1)&lt;&gt;""),OFFSET(E137,-1,0,1,1),IF(AND(B137="",OFFSET(B137,-1,0,1,1)="",OR(OR(OFFSET(F137,-1,0,1)&lt;0,OFFSET(H137,-1,0,1)&lt;0),OFFSET(P137,-1,0,1,1)&lt;&gt;"")),OFFSET(E137,-2,0,1,1),IFERROR(VLOOKUP(【動】入力シート➁!B137,テーブル1[[#All],[医薬品名]:[単位2]],COLUMN(テーブル1[[#Headers],[単位2]])-3,0),"")))</f>
        <v/>
      </c>
      <c r="F137" s="66"/>
      <c r="G137" s="62" t="str">
        <f t="shared" ca="1" si="14"/>
        <v/>
      </c>
      <c r="H137" s="69"/>
      <c r="I137" s="62" t="str">
        <f t="shared" ca="1" si="15"/>
        <v/>
      </c>
      <c r="J137" s="77"/>
      <c r="K137" s="62" t="str">
        <f t="shared" ca="1" si="16"/>
        <v/>
      </c>
      <c r="L137" s="78"/>
      <c r="M137" s="62" t="str">
        <f t="shared" ca="1" si="17"/>
        <v/>
      </c>
      <c r="N137" s="79"/>
      <c r="O137" s="81"/>
      <c r="P137" s="81"/>
      <c r="Q137" s="89"/>
      <c r="R137" s="91"/>
      <c r="S137" s="88" t="str">
        <f t="shared" ca="1" si="20"/>
        <v/>
      </c>
      <c r="V137" s="16">
        <f t="shared" si="18"/>
        <v>1</v>
      </c>
    </row>
    <row r="138" spans="1:22" ht="40" customHeight="1">
      <c r="A138" s="16">
        <f t="shared" ca="1" si="19"/>
        <v>132</v>
      </c>
      <c r="B138" s="64"/>
      <c r="C138" s="58" t="str">
        <f ca="1">IF(AND(B138="",OFFSET(B138,-1,0,1,1)&lt;&gt;""),OFFSET(C138,-1,0,1,1),IF(AND(B138="",OFFSET(B138,-1,0,1,1)="",OR(OFFSET(N138,-1,0,1)&lt;&gt;"",OFFSET(P138,-1,0,1,1)&lt;&gt;"")),OFFSET(C138,-2,0,1,1),IFERROR(VLOOKUP(【動】入力シート➁!B138,テーブル1[[#All],[医薬品名]:[単位2]],COLUMN(【動】入力シート➁!P134)-3,0),"")))</f>
        <v/>
      </c>
      <c r="D138" s="65"/>
      <c r="E138" s="60" t="str">
        <f ca="1">IF(AND(B138="",OFFSET(B138,-1,0,1,1)&lt;&gt;""),OFFSET(E138,-1,0,1,1),IF(AND(B138="",OFFSET(B138,-1,0,1,1)="",OR(OR(OFFSET(F138,-1,0,1)&lt;0,OFFSET(H138,-1,0,1)&lt;0),OFFSET(P138,-1,0,1,1)&lt;&gt;"")),OFFSET(E138,-2,0,1,1),IFERROR(VLOOKUP(【動】入力シート➁!B138,テーブル1[[#All],[医薬品名]:[単位2]],COLUMN(テーブル1[[#Headers],[単位2]])-3,0),"")))</f>
        <v/>
      </c>
      <c r="F138" s="66"/>
      <c r="G138" s="62" t="str">
        <f t="shared" ca="1" si="14"/>
        <v/>
      </c>
      <c r="H138" s="69"/>
      <c r="I138" s="62" t="str">
        <f t="shared" ca="1" si="15"/>
        <v/>
      </c>
      <c r="J138" s="77"/>
      <c r="K138" s="62" t="str">
        <f t="shared" ca="1" si="16"/>
        <v/>
      </c>
      <c r="L138" s="78"/>
      <c r="M138" s="62" t="str">
        <f t="shared" ca="1" si="17"/>
        <v/>
      </c>
      <c r="N138" s="79"/>
      <c r="O138" s="81"/>
      <c r="P138" s="81"/>
      <c r="Q138" s="89"/>
      <c r="R138" s="91"/>
      <c r="S138" s="88" t="str">
        <f t="shared" ca="1" si="20"/>
        <v/>
      </c>
      <c r="V138" s="16">
        <f t="shared" si="18"/>
        <v>1</v>
      </c>
    </row>
    <row r="139" spans="1:22" ht="40" customHeight="1">
      <c r="A139" s="16">
        <f t="shared" ca="1" si="19"/>
        <v>133</v>
      </c>
      <c r="B139" s="64"/>
      <c r="C139" s="58" t="str">
        <f ca="1">IF(AND(B139="",OFFSET(B139,-1,0,1,1)&lt;&gt;""),OFFSET(C139,-1,0,1,1),IF(AND(B139="",OFFSET(B139,-1,0,1,1)="",OR(OFFSET(N139,-1,0,1)&lt;&gt;"",OFFSET(P139,-1,0,1,1)&lt;&gt;"")),OFFSET(C139,-2,0,1,1),IFERROR(VLOOKUP(【動】入力シート➁!B139,テーブル1[[#All],[医薬品名]:[単位2]],COLUMN(【動】入力シート➁!P135)-3,0),"")))</f>
        <v/>
      </c>
      <c r="D139" s="65"/>
      <c r="E139" s="60" t="str">
        <f ca="1">IF(AND(B139="",OFFSET(B139,-1,0,1,1)&lt;&gt;""),OFFSET(E139,-1,0,1,1),IF(AND(B139="",OFFSET(B139,-1,0,1,1)="",OR(OR(OFFSET(F139,-1,0,1)&lt;0,OFFSET(H139,-1,0,1)&lt;0),OFFSET(P139,-1,0,1,1)&lt;&gt;"")),OFFSET(E139,-2,0,1,1),IFERROR(VLOOKUP(【動】入力シート➁!B139,テーブル1[[#All],[医薬品名]:[単位2]],COLUMN(テーブル1[[#Headers],[単位2]])-3,0),"")))</f>
        <v/>
      </c>
      <c r="F139" s="66"/>
      <c r="G139" s="62" t="str">
        <f t="shared" ca="1" si="14"/>
        <v/>
      </c>
      <c r="H139" s="69"/>
      <c r="I139" s="62" t="str">
        <f t="shared" ca="1" si="15"/>
        <v/>
      </c>
      <c r="J139" s="77"/>
      <c r="K139" s="62" t="str">
        <f t="shared" ca="1" si="16"/>
        <v/>
      </c>
      <c r="L139" s="78"/>
      <c r="M139" s="62" t="str">
        <f t="shared" ca="1" si="17"/>
        <v/>
      </c>
      <c r="N139" s="79"/>
      <c r="O139" s="81"/>
      <c r="P139" s="81"/>
      <c r="Q139" s="89"/>
      <c r="R139" s="91"/>
      <c r="S139" s="88" t="str">
        <f t="shared" ca="1" si="20"/>
        <v/>
      </c>
      <c r="V139" s="16">
        <f t="shared" si="18"/>
        <v>1</v>
      </c>
    </row>
    <row r="140" spans="1:22" ht="40" customHeight="1">
      <c r="A140" s="16">
        <f t="shared" ca="1" si="19"/>
        <v>134</v>
      </c>
      <c r="B140" s="64"/>
      <c r="C140" s="58" t="str">
        <f ca="1">IF(AND(B140="",OFFSET(B140,-1,0,1,1)&lt;&gt;""),OFFSET(C140,-1,0,1,1),IF(AND(B140="",OFFSET(B140,-1,0,1,1)="",OR(OFFSET(N140,-1,0,1)&lt;&gt;"",OFFSET(P140,-1,0,1,1)&lt;&gt;"")),OFFSET(C140,-2,0,1,1),IFERROR(VLOOKUP(【動】入力シート➁!B140,テーブル1[[#All],[医薬品名]:[単位2]],COLUMN(【動】入力シート➁!P136)-3,0),"")))</f>
        <v/>
      </c>
      <c r="D140" s="65"/>
      <c r="E140" s="60" t="str">
        <f ca="1">IF(AND(B140="",OFFSET(B140,-1,0,1,1)&lt;&gt;""),OFFSET(E140,-1,0,1,1),IF(AND(B140="",OFFSET(B140,-1,0,1,1)="",OR(OR(OFFSET(F140,-1,0,1)&lt;0,OFFSET(H140,-1,0,1)&lt;0),OFFSET(P140,-1,0,1,1)&lt;&gt;"")),OFFSET(E140,-2,0,1,1),IFERROR(VLOOKUP(【動】入力シート➁!B140,テーブル1[[#All],[医薬品名]:[単位2]],COLUMN(テーブル1[[#Headers],[単位2]])-3,0),"")))</f>
        <v/>
      </c>
      <c r="F140" s="66"/>
      <c r="G140" s="62" t="str">
        <f t="shared" ca="1" si="14"/>
        <v/>
      </c>
      <c r="H140" s="69"/>
      <c r="I140" s="62" t="str">
        <f t="shared" ca="1" si="15"/>
        <v/>
      </c>
      <c r="J140" s="77"/>
      <c r="K140" s="62" t="str">
        <f t="shared" ca="1" si="16"/>
        <v/>
      </c>
      <c r="L140" s="78"/>
      <c r="M140" s="62" t="str">
        <f t="shared" ca="1" si="17"/>
        <v/>
      </c>
      <c r="N140" s="79"/>
      <c r="O140" s="81"/>
      <c r="P140" s="81"/>
      <c r="Q140" s="89"/>
      <c r="R140" s="91"/>
      <c r="S140" s="88" t="str">
        <f t="shared" ca="1" si="20"/>
        <v/>
      </c>
      <c r="V140" s="16">
        <f t="shared" si="18"/>
        <v>1</v>
      </c>
    </row>
    <row r="141" spans="1:22" ht="40" customHeight="1">
      <c r="A141" s="16">
        <f t="shared" ca="1" si="19"/>
        <v>135</v>
      </c>
      <c r="B141" s="64"/>
      <c r="C141" s="58" t="str">
        <f ca="1">IF(AND(B141="",OFFSET(B141,-1,0,1,1)&lt;&gt;""),OFFSET(C141,-1,0,1,1),IF(AND(B141="",OFFSET(B141,-1,0,1,1)="",OR(OFFSET(N141,-1,0,1)&lt;&gt;"",OFFSET(P141,-1,0,1,1)&lt;&gt;"")),OFFSET(C141,-2,0,1,1),IFERROR(VLOOKUP(【動】入力シート➁!B141,テーブル1[[#All],[医薬品名]:[単位2]],COLUMN(【動】入力シート➁!P137)-3,0),"")))</f>
        <v/>
      </c>
      <c r="D141" s="65"/>
      <c r="E141" s="60" t="str">
        <f ca="1">IF(AND(B141="",OFFSET(B141,-1,0,1,1)&lt;&gt;""),OFFSET(E141,-1,0,1,1),IF(AND(B141="",OFFSET(B141,-1,0,1,1)="",OR(OR(OFFSET(F141,-1,0,1)&lt;0,OFFSET(H141,-1,0,1)&lt;0),OFFSET(P141,-1,0,1,1)&lt;&gt;"")),OFFSET(E141,-2,0,1,1),IFERROR(VLOOKUP(【動】入力シート➁!B141,テーブル1[[#All],[医薬品名]:[単位2]],COLUMN(テーブル1[[#Headers],[単位2]])-3,0),"")))</f>
        <v/>
      </c>
      <c r="F141" s="66"/>
      <c r="G141" s="62" t="str">
        <f t="shared" ca="1" si="14"/>
        <v/>
      </c>
      <c r="H141" s="69"/>
      <c r="I141" s="62" t="str">
        <f t="shared" ca="1" si="15"/>
        <v/>
      </c>
      <c r="J141" s="77"/>
      <c r="K141" s="62" t="str">
        <f t="shared" ca="1" si="16"/>
        <v/>
      </c>
      <c r="L141" s="78"/>
      <c r="M141" s="62" t="str">
        <f t="shared" ca="1" si="17"/>
        <v/>
      </c>
      <c r="N141" s="79"/>
      <c r="O141" s="81"/>
      <c r="P141" s="81"/>
      <c r="Q141" s="89"/>
      <c r="R141" s="91"/>
      <c r="S141" s="88" t="str">
        <f t="shared" ca="1" si="20"/>
        <v/>
      </c>
      <c r="V141" s="16">
        <f t="shared" si="18"/>
        <v>1</v>
      </c>
    </row>
    <row r="142" spans="1:22" ht="40" customHeight="1">
      <c r="A142" s="16">
        <f t="shared" ca="1" si="19"/>
        <v>136</v>
      </c>
      <c r="B142" s="64"/>
      <c r="C142" s="58" t="str">
        <f ca="1">IF(AND(B142="",OFFSET(B142,-1,0,1,1)&lt;&gt;""),OFFSET(C142,-1,0,1,1),IF(AND(B142="",OFFSET(B142,-1,0,1,1)="",OR(OFFSET(N142,-1,0,1)&lt;&gt;"",OFFSET(P142,-1,0,1,1)&lt;&gt;"")),OFFSET(C142,-2,0,1,1),IFERROR(VLOOKUP(【動】入力シート➁!B142,テーブル1[[#All],[医薬品名]:[単位2]],COLUMN(【動】入力シート➁!P138)-3,0),"")))</f>
        <v/>
      </c>
      <c r="D142" s="65"/>
      <c r="E142" s="60" t="str">
        <f ca="1">IF(AND(B142="",OFFSET(B142,-1,0,1,1)&lt;&gt;""),OFFSET(E142,-1,0,1,1),IF(AND(B142="",OFFSET(B142,-1,0,1,1)="",OR(OR(OFFSET(F142,-1,0,1)&lt;0,OFFSET(H142,-1,0,1)&lt;0),OFFSET(P142,-1,0,1,1)&lt;&gt;"")),OFFSET(E142,-2,0,1,1),IFERROR(VLOOKUP(【動】入力シート➁!B142,テーブル1[[#All],[医薬品名]:[単位2]],COLUMN(テーブル1[[#Headers],[単位2]])-3,0),"")))</f>
        <v/>
      </c>
      <c r="F142" s="66"/>
      <c r="G142" s="62" t="str">
        <f t="shared" ca="1" si="14"/>
        <v/>
      </c>
      <c r="H142" s="69"/>
      <c r="I142" s="62" t="str">
        <f t="shared" ca="1" si="15"/>
        <v/>
      </c>
      <c r="J142" s="77"/>
      <c r="K142" s="62" t="str">
        <f t="shared" ca="1" si="16"/>
        <v/>
      </c>
      <c r="L142" s="78"/>
      <c r="M142" s="62" t="str">
        <f t="shared" ca="1" si="17"/>
        <v/>
      </c>
      <c r="N142" s="79"/>
      <c r="O142" s="81"/>
      <c r="P142" s="81"/>
      <c r="Q142" s="89"/>
      <c r="R142" s="91"/>
      <c r="S142" s="88" t="str">
        <f t="shared" ca="1" si="20"/>
        <v/>
      </c>
      <c r="V142" s="16">
        <f t="shared" si="18"/>
        <v>1</v>
      </c>
    </row>
    <row r="143" spans="1:22" ht="40" customHeight="1">
      <c r="A143" s="16">
        <f t="shared" ca="1" si="19"/>
        <v>137</v>
      </c>
      <c r="B143" s="64"/>
      <c r="C143" s="58" t="str">
        <f ca="1">IF(AND(B143="",OFFSET(B143,-1,0,1,1)&lt;&gt;""),OFFSET(C143,-1,0,1,1),IF(AND(B143="",OFFSET(B143,-1,0,1,1)="",OR(OFFSET(N143,-1,0,1)&lt;&gt;"",OFFSET(P143,-1,0,1,1)&lt;&gt;"")),OFFSET(C143,-2,0,1,1),IFERROR(VLOOKUP(【動】入力シート➁!B143,テーブル1[[#All],[医薬品名]:[単位2]],COLUMN(【動】入力シート➁!P139)-3,0),"")))</f>
        <v/>
      </c>
      <c r="D143" s="65"/>
      <c r="E143" s="60" t="str">
        <f ca="1">IF(AND(B143="",OFFSET(B143,-1,0,1,1)&lt;&gt;""),OFFSET(E143,-1,0,1,1),IF(AND(B143="",OFFSET(B143,-1,0,1,1)="",OR(OR(OFFSET(F143,-1,0,1)&lt;0,OFFSET(H143,-1,0,1)&lt;0),OFFSET(P143,-1,0,1,1)&lt;&gt;"")),OFFSET(E143,-2,0,1,1),IFERROR(VLOOKUP(【動】入力シート➁!B143,テーブル1[[#All],[医薬品名]:[単位2]],COLUMN(テーブル1[[#Headers],[単位2]])-3,0),"")))</f>
        <v/>
      </c>
      <c r="F143" s="66"/>
      <c r="G143" s="62" t="str">
        <f t="shared" ca="1" si="14"/>
        <v/>
      </c>
      <c r="H143" s="69"/>
      <c r="I143" s="62" t="str">
        <f t="shared" ca="1" si="15"/>
        <v/>
      </c>
      <c r="J143" s="77"/>
      <c r="K143" s="62" t="str">
        <f t="shared" ca="1" si="16"/>
        <v/>
      </c>
      <c r="L143" s="78"/>
      <c r="M143" s="62" t="str">
        <f t="shared" ca="1" si="17"/>
        <v/>
      </c>
      <c r="N143" s="79"/>
      <c r="O143" s="81"/>
      <c r="P143" s="81"/>
      <c r="Q143" s="89"/>
      <c r="R143" s="91"/>
      <c r="S143" s="88" t="str">
        <f t="shared" ca="1" si="20"/>
        <v/>
      </c>
      <c r="V143" s="16">
        <f t="shared" si="18"/>
        <v>1</v>
      </c>
    </row>
    <row r="144" spans="1:22" ht="40" customHeight="1">
      <c r="A144" s="16">
        <f t="shared" ca="1" si="19"/>
        <v>138</v>
      </c>
      <c r="B144" s="64"/>
      <c r="C144" s="58" t="str">
        <f ca="1">IF(AND(B144="",OFFSET(B144,-1,0,1,1)&lt;&gt;""),OFFSET(C144,-1,0,1,1),IF(AND(B144="",OFFSET(B144,-1,0,1,1)="",OR(OFFSET(N144,-1,0,1)&lt;&gt;"",OFFSET(P144,-1,0,1,1)&lt;&gt;"")),OFFSET(C144,-2,0,1,1),IFERROR(VLOOKUP(【動】入力シート➁!B144,テーブル1[[#All],[医薬品名]:[単位2]],COLUMN(【動】入力シート➁!P140)-3,0),"")))</f>
        <v/>
      </c>
      <c r="D144" s="65"/>
      <c r="E144" s="60" t="str">
        <f ca="1">IF(AND(B144="",OFFSET(B144,-1,0,1,1)&lt;&gt;""),OFFSET(E144,-1,0,1,1),IF(AND(B144="",OFFSET(B144,-1,0,1,1)="",OR(OR(OFFSET(F144,-1,0,1)&lt;0,OFFSET(H144,-1,0,1)&lt;0),OFFSET(P144,-1,0,1,1)&lt;&gt;"")),OFFSET(E144,-2,0,1,1),IFERROR(VLOOKUP(【動】入力シート➁!B144,テーブル1[[#All],[医薬品名]:[単位2]],COLUMN(テーブル1[[#Headers],[単位2]])-3,0),"")))</f>
        <v/>
      </c>
      <c r="F144" s="66"/>
      <c r="G144" s="62" t="str">
        <f t="shared" ca="1" si="14"/>
        <v/>
      </c>
      <c r="H144" s="69"/>
      <c r="I144" s="62" t="str">
        <f t="shared" ca="1" si="15"/>
        <v/>
      </c>
      <c r="J144" s="77"/>
      <c r="K144" s="62" t="str">
        <f t="shared" ca="1" si="16"/>
        <v/>
      </c>
      <c r="L144" s="78"/>
      <c r="M144" s="62" t="str">
        <f t="shared" ca="1" si="17"/>
        <v/>
      </c>
      <c r="N144" s="79"/>
      <c r="O144" s="81"/>
      <c r="P144" s="81"/>
      <c r="Q144" s="89"/>
      <c r="R144" s="91"/>
      <c r="S144" s="88" t="str">
        <f t="shared" ca="1" si="20"/>
        <v/>
      </c>
      <c r="V144" s="16">
        <f t="shared" si="18"/>
        <v>1</v>
      </c>
    </row>
    <row r="145" spans="1:22" ht="40" customHeight="1">
      <c r="A145" s="16">
        <f t="shared" ca="1" si="19"/>
        <v>139</v>
      </c>
      <c r="B145" s="64"/>
      <c r="C145" s="58" t="str">
        <f ca="1">IF(AND(B145="",OFFSET(B145,-1,0,1,1)&lt;&gt;""),OFFSET(C145,-1,0,1,1),IF(AND(B145="",OFFSET(B145,-1,0,1,1)="",OR(OFFSET(N145,-1,0,1)&lt;&gt;"",OFFSET(P145,-1,0,1,1)&lt;&gt;"")),OFFSET(C145,-2,0,1,1),IFERROR(VLOOKUP(【動】入力シート➁!B145,テーブル1[[#All],[医薬品名]:[単位2]],COLUMN(【動】入力シート➁!P141)-3,0),"")))</f>
        <v/>
      </c>
      <c r="D145" s="65"/>
      <c r="E145" s="60" t="str">
        <f ca="1">IF(AND(B145="",OFFSET(B145,-1,0,1,1)&lt;&gt;""),OFFSET(E145,-1,0,1,1),IF(AND(B145="",OFFSET(B145,-1,0,1,1)="",OR(OR(OFFSET(F145,-1,0,1)&lt;0,OFFSET(H145,-1,0,1)&lt;0),OFFSET(P145,-1,0,1,1)&lt;&gt;"")),OFFSET(E145,-2,0,1,1),IFERROR(VLOOKUP(【動】入力シート➁!B145,テーブル1[[#All],[医薬品名]:[単位2]],COLUMN(テーブル1[[#Headers],[単位2]])-3,0),"")))</f>
        <v/>
      </c>
      <c r="F145" s="66"/>
      <c r="G145" s="62" t="str">
        <f t="shared" ca="1" si="14"/>
        <v/>
      </c>
      <c r="H145" s="69"/>
      <c r="I145" s="62" t="str">
        <f t="shared" ca="1" si="15"/>
        <v/>
      </c>
      <c r="J145" s="77"/>
      <c r="K145" s="62" t="str">
        <f t="shared" ca="1" si="16"/>
        <v/>
      </c>
      <c r="L145" s="78"/>
      <c r="M145" s="62" t="str">
        <f t="shared" ca="1" si="17"/>
        <v/>
      </c>
      <c r="N145" s="79"/>
      <c r="O145" s="81"/>
      <c r="P145" s="81"/>
      <c r="Q145" s="89"/>
      <c r="R145" s="91"/>
      <c r="S145" s="88" t="str">
        <f t="shared" ca="1" si="20"/>
        <v/>
      </c>
      <c r="V145" s="16">
        <f t="shared" si="18"/>
        <v>1</v>
      </c>
    </row>
    <row r="146" spans="1:22" ht="40" customHeight="1">
      <c r="A146" s="16">
        <f t="shared" ca="1" si="19"/>
        <v>140</v>
      </c>
      <c r="B146" s="64"/>
      <c r="C146" s="58" t="str">
        <f ca="1">IF(AND(B146="",OFFSET(B146,-1,0,1,1)&lt;&gt;""),OFFSET(C146,-1,0,1,1),IF(AND(B146="",OFFSET(B146,-1,0,1,1)="",OR(OFFSET(N146,-1,0,1)&lt;&gt;"",OFFSET(P146,-1,0,1,1)&lt;&gt;"")),OFFSET(C146,-2,0,1,1),IFERROR(VLOOKUP(【動】入力シート➁!B146,テーブル1[[#All],[医薬品名]:[単位2]],COLUMN(【動】入力シート➁!P142)-3,0),"")))</f>
        <v/>
      </c>
      <c r="D146" s="65"/>
      <c r="E146" s="60" t="str">
        <f ca="1">IF(AND(B146="",OFFSET(B146,-1,0,1,1)&lt;&gt;""),OFFSET(E146,-1,0,1,1),IF(AND(B146="",OFFSET(B146,-1,0,1,1)="",OR(OR(OFFSET(F146,-1,0,1)&lt;0,OFFSET(H146,-1,0,1)&lt;0),OFFSET(P146,-1,0,1,1)&lt;&gt;"")),OFFSET(E146,-2,0,1,1),IFERROR(VLOOKUP(【動】入力シート➁!B146,テーブル1[[#All],[医薬品名]:[単位2]],COLUMN(テーブル1[[#Headers],[単位2]])-3,0),"")))</f>
        <v/>
      </c>
      <c r="F146" s="66"/>
      <c r="G146" s="62" t="str">
        <f t="shared" ca="1" si="14"/>
        <v/>
      </c>
      <c r="H146" s="69"/>
      <c r="I146" s="62" t="str">
        <f t="shared" ca="1" si="15"/>
        <v/>
      </c>
      <c r="J146" s="77"/>
      <c r="K146" s="62" t="str">
        <f t="shared" ca="1" si="16"/>
        <v/>
      </c>
      <c r="L146" s="78"/>
      <c r="M146" s="62" t="str">
        <f t="shared" ca="1" si="17"/>
        <v/>
      </c>
      <c r="N146" s="79"/>
      <c r="O146" s="81"/>
      <c r="P146" s="81"/>
      <c r="Q146" s="89"/>
      <c r="R146" s="91"/>
      <c r="S146" s="88" t="str">
        <f t="shared" ca="1" si="20"/>
        <v/>
      </c>
      <c r="V146" s="16">
        <f t="shared" si="18"/>
        <v>1</v>
      </c>
    </row>
    <row r="147" spans="1:22" ht="40" customHeight="1">
      <c r="A147" s="16">
        <f t="shared" ca="1" si="19"/>
        <v>141</v>
      </c>
      <c r="B147" s="64"/>
      <c r="C147" s="58" t="str">
        <f ca="1">IF(AND(B147="",OFFSET(B147,-1,0,1,1)&lt;&gt;""),OFFSET(C147,-1,0,1,1),IF(AND(B147="",OFFSET(B147,-1,0,1,1)="",OR(OFFSET(N147,-1,0,1)&lt;&gt;"",OFFSET(P147,-1,0,1,1)&lt;&gt;"")),OFFSET(C147,-2,0,1,1),IFERROR(VLOOKUP(【動】入力シート➁!B147,テーブル1[[#All],[医薬品名]:[単位2]],COLUMN(【動】入力シート➁!P143)-3,0),"")))</f>
        <v/>
      </c>
      <c r="D147" s="65"/>
      <c r="E147" s="60" t="str">
        <f ca="1">IF(AND(B147="",OFFSET(B147,-1,0,1,1)&lt;&gt;""),OFFSET(E147,-1,0,1,1),IF(AND(B147="",OFFSET(B147,-1,0,1,1)="",OR(OR(OFFSET(F147,-1,0,1)&lt;0,OFFSET(H147,-1,0,1)&lt;0),OFFSET(P147,-1,0,1,1)&lt;&gt;"")),OFFSET(E147,-2,0,1,1),IFERROR(VLOOKUP(【動】入力シート➁!B147,テーブル1[[#All],[医薬品名]:[単位2]],COLUMN(テーブル1[[#Headers],[単位2]])-3,0),"")))</f>
        <v/>
      </c>
      <c r="F147" s="66"/>
      <c r="G147" s="62" t="str">
        <f t="shared" ca="1" si="14"/>
        <v/>
      </c>
      <c r="H147" s="69"/>
      <c r="I147" s="62" t="str">
        <f t="shared" ca="1" si="15"/>
        <v/>
      </c>
      <c r="J147" s="77"/>
      <c r="K147" s="62" t="str">
        <f t="shared" ca="1" si="16"/>
        <v/>
      </c>
      <c r="L147" s="78"/>
      <c r="M147" s="62" t="str">
        <f t="shared" ca="1" si="17"/>
        <v/>
      </c>
      <c r="N147" s="79"/>
      <c r="O147" s="81"/>
      <c r="P147" s="81"/>
      <c r="Q147" s="89"/>
      <c r="R147" s="91"/>
      <c r="S147" s="88" t="str">
        <f t="shared" ca="1" si="20"/>
        <v/>
      </c>
      <c r="V147" s="16">
        <f t="shared" si="18"/>
        <v>1</v>
      </c>
    </row>
    <row r="148" spans="1:22" ht="40" customHeight="1">
      <c r="A148" s="16">
        <f t="shared" ca="1" si="19"/>
        <v>142</v>
      </c>
      <c r="B148" s="64"/>
      <c r="C148" s="58" t="str">
        <f ca="1">IF(AND(B148="",OFFSET(B148,-1,0,1,1)&lt;&gt;""),OFFSET(C148,-1,0,1,1),IF(AND(B148="",OFFSET(B148,-1,0,1,1)="",OR(OFFSET(N148,-1,0,1)&lt;&gt;"",OFFSET(P148,-1,0,1,1)&lt;&gt;"")),OFFSET(C148,-2,0,1,1),IFERROR(VLOOKUP(【動】入力シート➁!B148,テーブル1[[#All],[医薬品名]:[単位2]],COLUMN(【動】入力シート➁!P144)-3,0),"")))</f>
        <v/>
      </c>
      <c r="D148" s="65"/>
      <c r="E148" s="60" t="str">
        <f ca="1">IF(AND(B148="",OFFSET(B148,-1,0,1,1)&lt;&gt;""),OFFSET(E148,-1,0,1,1),IF(AND(B148="",OFFSET(B148,-1,0,1,1)="",OR(OR(OFFSET(F148,-1,0,1)&lt;0,OFFSET(H148,-1,0,1)&lt;0),OFFSET(P148,-1,0,1,1)&lt;&gt;"")),OFFSET(E148,-2,0,1,1),IFERROR(VLOOKUP(【動】入力シート➁!B148,テーブル1[[#All],[医薬品名]:[単位2]],COLUMN(テーブル1[[#Headers],[単位2]])-3,0),"")))</f>
        <v/>
      </c>
      <c r="F148" s="66"/>
      <c r="G148" s="62" t="str">
        <f t="shared" ca="1" si="14"/>
        <v/>
      </c>
      <c r="H148" s="69"/>
      <c r="I148" s="62" t="str">
        <f t="shared" ca="1" si="15"/>
        <v/>
      </c>
      <c r="J148" s="77"/>
      <c r="K148" s="62" t="str">
        <f t="shared" ca="1" si="16"/>
        <v/>
      </c>
      <c r="L148" s="78"/>
      <c r="M148" s="62" t="str">
        <f t="shared" ca="1" si="17"/>
        <v/>
      </c>
      <c r="N148" s="79"/>
      <c r="O148" s="81"/>
      <c r="P148" s="81"/>
      <c r="Q148" s="89"/>
      <c r="R148" s="91"/>
      <c r="S148" s="88" t="str">
        <f t="shared" ca="1" si="20"/>
        <v/>
      </c>
      <c r="V148" s="16">
        <f t="shared" si="18"/>
        <v>1</v>
      </c>
    </row>
    <row r="149" spans="1:22" ht="40" customHeight="1">
      <c r="A149" s="16">
        <f t="shared" ca="1" si="19"/>
        <v>143</v>
      </c>
      <c r="B149" s="64"/>
      <c r="C149" s="58" t="str">
        <f ca="1">IF(AND(B149="",OFFSET(B149,-1,0,1,1)&lt;&gt;""),OFFSET(C149,-1,0,1,1),IF(AND(B149="",OFFSET(B149,-1,0,1,1)="",OR(OFFSET(N149,-1,0,1)&lt;&gt;"",OFFSET(P149,-1,0,1,1)&lt;&gt;"")),OFFSET(C149,-2,0,1,1),IFERROR(VLOOKUP(【動】入力シート➁!B149,テーブル1[[#All],[医薬品名]:[単位2]],COLUMN(【動】入力シート➁!P145)-3,0),"")))</f>
        <v/>
      </c>
      <c r="D149" s="65"/>
      <c r="E149" s="60" t="str">
        <f ca="1">IF(AND(B149="",OFFSET(B149,-1,0,1,1)&lt;&gt;""),OFFSET(E149,-1,0,1,1),IF(AND(B149="",OFFSET(B149,-1,0,1,1)="",OR(OR(OFFSET(F149,-1,0,1)&lt;0,OFFSET(H149,-1,0,1)&lt;0),OFFSET(P149,-1,0,1,1)&lt;&gt;"")),OFFSET(E149,-2,0,1,1),IFERROR(VLOOKUP(【動】入力シート➁!B149,テーブル1[[#All],[医薬品名]:[単位2]],COLUMN(テーブル1[[#Headers],[単位2]])-3,0),"")))</f>
        <v/>
      </c>
      <c r="F149" s="66"/>
      <c r="G149" s="62" t="str">
        <f t="shared" ca="1" si="14"/>
        <v/>
      </c>
      <c r="H149" s="69"/>
      <c r="I149" s="62" t="str">
        <f t="shared" ca="1" si="15"/>
        <v/>
      </c>
      <c r="J149" s="77"/>
      <c r="K149" s="62" t="str">
        <f t="shared" ca="1" si="16"/>
        <v/>
      </c>
      <c r="L149" s="78"/>
      <c r="M149" s="62" t="str">
        <f t="shared" ca="1" si="17"/>
        <v/>
      </c>
      <c r="N149" s="79"/>
      <c r="O149" s="81"/>
      <c r="P149" s="81"/>
      <c r="Q149" s="89"/>
      <c r="R149" s="91"/>
      <c r="S149" s="88" t="str">
        <f t="shared" ca="1" si="20"/>
        <v/>
      </c>
      <c r="V149" s="16">
        <f t="shared" si="18"/>
        <v>1</v>
      </c>
    </row>
    <row r="150" spans="1:22" ht="40" customHeight="1">
      <c r="A150" s="16">
        <f t="shared" ca="1" si="19"/>
        <v>144</v>
      </c>
      <c r="B150" s="64"/>
      <c r="C150" s="58" t="str">
        <f ca="1">IF(AND(B150="",OFFSET(B150,-1,0,1,1)&lt;&gt;""),OFFSET(C150,-1,0,1,1),IF(AND(B150="",OFFSET(B150,-1,0,1,1)="",OR(OFFSET(N150,-1,0,1)&lt;&gt;"",OFFSET(P150,-1,0,1,1)&lt;&gt;"")),OFFSET(C150,-2,0,1,1),IFERROR(VLOOKUP(【動】入力シート➁!B150,テーブル1[[#All],[医薬品名]:[単位2]],COLUMN(【動】入力シート➁!P146)-3,0),"")))</f>
        <v/>
      </c>
      <c r="D150" s="65"/>
      <c r="E150" s="60" t="str">
        <f ca="1">IF(AND(B150="",OFFSET(B150,-1,0,1,1)&lt;&gt;""),OFFSET(E150,-1,0,1,1),IF(AND(B150="",OFFSET(B150,-1,0,1,1)="",OR(OR(OFFSET(F150,-1,0,1)&lt;0,OFFSET(H150,-1,0,1)&lt;0),OFFSET(P150,-1,0,1,1)&lt;&gt;"")),OFFSET(E150,-2,0,1,1),IFERROR(VLOOKUP(【動】入力シート➁!B150,テーブル1[[#All],[医薬品名]:[単位2]],COLUMN(テーブル1[[#Headers],[単位2]])-3,0),"")))</f>
        <v/>
      </c>
      <c r="F150" s="66"/>
      <c r="G150" s="62" t="str">
        <f t="shared" ca="1" si="14"/>
        <v/>
      </c>
      <c r="H150" s="69"/>
      <c r="I150" s="62" t="str">
        <f t="shared" ca="1" si="15"/>
        <v/>
      </c>
      <c r="J150" s="77"/>
      <c r="K150" s="62" t="str">
        <f t="shared" ca="1" si="16"/>
        <v/>
      </c>
      <c r="L150" s="78"/>
      <c r="M150" s="62" t="str">
        <f t="shared" ca="1" si="17"/>
        <v/>
      </c>
      <c r="N150" s="79"/>
      <c r="O150" s="81"/>
      <c r="P150" s="81"/>
      <c r="Q150" s="89"/>
      <c r="R150" s="91"/>
      <c r="S150" s="88" t="str">
        <f t="shared" ca="1" si="20"/>
        <v/>
      </c>
      <c r="V150" s="16">
        <f t="shared" si="18"/>
        <v>1</v>
      </c>
    </row>
    <row r="151" spans="1:22" ht="40" customHeight="1">
      <c r="A151" s="16">
        <f t="shared" ca="1" si="19"/>
        <v>145</v>
      </c>
      <c r="B151" s="64"/>
      <c r="C151" s="58" t="str">
        <f ca="1">IF(AND(B151="",OFFSET(B151,-1,0,1,1)&lt;&gt;""),OFFSET(C151,-1,0,1,1),IF(AND(B151="",OFFSET(B151,-1,0,1,1)="",OR(OFFSET(N151,-1,0,1)&lt;&gt;"",OFFSET(P151,-1,0,1,1)&lt;&gt;"")),OFFSET(C151,-2,0,1,1),IFERROR(VLOOKUP(【動】入力シート➁!B151,テーブル1[[#All],[医薬品名]:[単位2]],COLUMN(【動】入力シート➁!P147)-3,0),"")))</f>
        <v/>
      </c>
      <c r="D151" s="65"/>
      <c r="E151" s="60" t="str">
        <f ca="1">IF(AND(B151="",OFFSET(B151,-1,0,1,1)&lt;&gt;""),OFFSET(E151,-1,0,1,1),IF(AND(B151="",OFFSET(B151,-1,0,1,1)="",OR(OR(OFFSET(F151,-1,0,1)&lt;0,OFFSET(H151,-1,0,1)&lt;0),OFFSET(P151,-1,0,1,1)&lt;&gt;"")),OFFSET(E151,-2,0,1,1),IFERROR(VLOOKUP(【動】入力シート➁!B151,テーブル1[[#All],[医薬品名]:[単位2]],COLUMN(テーブル1[[#Headers],[単位2]])-3,0),"")))</f>
        <v/>
      </c>
      <c r="F151" s="66"/>
      <c r="G151" s="62" t="str">
        <f t="shared" ca="1" si="14"/>
        <v/>
      </c>
      <c r="H151" s="69"/>
      <c r="I151" s="62" t="str">
        <f t="shared" ca="1" si="15"/>
        <v/>
      </c>
      <c r="J151" s="77"/>
      <c r="K151" s="62" t="str">
        <f t="shared" ca="1" si="16"/>
        <v/>
      </c>
      <c r="L151" s="78"/>
      <c r="M151" s="62" t="str">
        <f t="shared" ca="1" si="17"/>
        <v/>
      </c>
      <c r="N151" s="79"/>
      <c r="O151" s="81"/>
      <c r="P151" s="81"/>
      <c r="Q151" s="89"/>
      <c r="R151" s="91"/>
      <c r="S151" s="88" t="str">
        <f t="shared" ca="1" si="20"/>
        <v/>
      </c>
      <c r="V151" s="16">
        <f t="shared" si="18"/>
        <v>1</v>
      </c>
    </row>
    <row r="152" spans="1:22" ht="40" customHeight="1">
      <c r="A152" s="16">
        <f t="shared" ca="1" si="19"/>
        <v>146</v>
      </c>
      <c r="B152" s="64"/>
      <c r="C152" s="58" t="str">
        <f ca="1">IF(AND(B152="",OFFSET(B152,-1,0,1,1)&lt;&gt;""),OFFSET(C152,-1,0,1,1),IF(AND(B152="",OFFSET(B152,-1,0,1,1)="",OR(OFFSET(N152,-1,0,1)&lt;&gt;"",OFFSET(P152,-1,0,1,1)&lt;&gt;"")),OFFSET(C152,-2,0,1,1),IFERROR(VLOOKUP(【動】入力シート➁!B152,テーブル1[[#All],[医薬品名]:[単位2]],COLUMN(【動】入力シート➁!P148)-3,0),"")))</f>
        <v/>
      </c>
      <c r="D152" s="65"/>
      <c r="E152" s="60" t="str">
        <f ca="1">IF(AND(B152="",OFFSET(B152,-1,0,1,1)&lt;&gt;""),OFFSET(E152,-1,0,1,1),IF(AND(B152="",OFFSET(B152,-1,0,1,1)="",OR(OR(OFFSET(F152,-1,0,1)&lt;0,OFFSET(H152,-1,0,1)&lt;0),OFFSET(P152,-1,0,1,1)&lt;&gt;"")),OFFSET(E152,-2,0,1,1),IFERROR(VLOOKUP(【動】入力シート➁!B152,テーブル1[[#All],[医薬品名]:[単位2]],COLUMN(テーブル1[[#Headers],[単位2]])-3,0),"")))</f>
        <v/>
      </c>
      <c r="F152" s="66"/>
      <c r="G152" s="62" t="str">
        <f t="shared" ca="1" si="14"/>
        <v/>
      </c>
      <c r="H152" s="69"/>
      <c r="I152" s="62" t="str">
        <f t="shared" ca="1" si="15"/>
        <v/>
      </c>
      <c r="J152" s="77"/>
      <c r="K152" s="62" t="str">
        <f t="shared" ca="1" si="16"/>
        <v/>
      </c>
      <c r="L152" s="78"/>
      <c r="M152" s="62" t="str">
        <f t="shared" ca="1" si="17"/>
        <v/>
      </c>
      <c r="N152" s="79"/>
      <c r="O152" s="81"/>
      <c r="P152" s="81"/>
      <c r="Q152" s="89"/>
      <c r="R152" s="91"/>
      <c r="S152" s="88" t="str">
        <f t="shared" ca="1" si="20"/>
        <v/>
      </c>
      <c r="V152" s="16">
        <f t="shared" si="18"/>
        <v>1</v>
      </c>
    </row>
    <row r="153" spans="1:22" ht="40" customHeight="1">
      <c r="A153" s="16">
        <f t="shared" ca="1" si="19"/>
        <v>147</v>
      </c>
      <c r="B153" s="64"/>
      <c r="C153" s="58" t="str">
        <f ca="1">IF(AND(B153="",OFFSET(B153,-1,0,1,1)&lt;&gt;""),OFFSET(C153,-1,0,1,1),IF(AND(B153="",OFFSET(B153,-1,0,1,1)="",OR(OFFSET(N153,-1,0,1)&lt;&gt;"",OFFSET(P153,-1,0,1,1)&lt;&gt;"")),OFFSET(C153,-2,0,1,1),IFERROR(VLOOKUP(【動】入力シート➁!B153,テーブル1[[#All],[医薬品名]:[単位2]],COLUMN(【動】入力シート➁!P149)-3,0),"")))</f>
        <v/>
      </c>
      <c r="D153" s="65"/>
      <c r="E153" s="60" t="str">
        <f ca="1">IF(AND(B153="",OFFSET(B153,-1,0,1,1)&lt;&gt;""),OFFSET(E153,-1,0,1,1),IF(AND(B153="",OFFSET(B153,-1,0,1,1)="",OR(OR(OFFSET(F153,-1,0,1)&lt;0,OFFSET(H153,-1,0,1)&lt;0),OFFSET(P153,-1,0,1,1)&lt;&gt;"")),OFFSET(E153,-2,0,1,1),IFERROR(VLOOKUP(【動】入力シート➁!B153,テーブル1[[#All],[医薬品名]:[単位2]],COLUMN(テーブル1[[#Headers],[単位2]])-3,0),"")))</f>
        <v/>
      </c>
      <c r="F153" s="66"/>
      <c r="G153" s="62" t="str">
        <f t="shared" ca="1" si="14"/>
        <v/>
      </c>
      <c r="H153" s="69"/>
      <c r="I153" s="62" t="str">
        <f t="shared" ca="1" si="15"/>
        <v/>
      </c>
      <c r="J153" s="77"/>
      <c r="K153" s="62" t="str">
        <f t="shared" ca="1" si="16"/>
        <v/>
      </c>
      <c r="L153" s="78"/>
      <c r="M153" s="62" t="str">
        <f t="shared" ca="1" si="17"/>
        <v/>
      </c>
      <c r="N153" s="79"/>
      <c r="O153" s="81"/>
      <c r="P153" s="81"/>
      <c r="Q153" s="89"/>
      <c r="R153" s="91"/>
      <c r="S153" s="88" t="str">
        <f t="shared" ca="1" si="20"/>
        <v/>
      </c>
      <c r="V153" s="16">
        <f t="shared" si="18"/>
        <v>1</v>
      </c>
    </row>
    <row r="154" spans="1:22" ht="40" customHeight="1">
      <c r="A154" s="16">
        <f t="shared" ca="1" si="19"/>
        <v>148</v>
      </c>
      <c r="B154" s="64"/>
      <c r="C154" s="58" t="str">
        <f ca="1">IF(AND(B154="",OFFSET(B154,-1,0,1,1)&lt;&gt;""),OFFSET(C154,-1,0,1,1),IF(AND(B154="",OFFSET(B154,-1,0,1,1)="",OR(OFFSET(N154,-1,0,1)&lt;&gt;"",OFFSET(P154,-1,0,1,1)&lt;&gt;"")),OFFSET(C154,-2,0,1,1),IFERROR(VLOOKUP(【動】入力シート➁!B154,テーブル1[[#All],[医薬品名]:[単位2]],COLUMN(【動】入力シート➁!P150)-3,0),"")))</f>
        <v/>
      </c>
      <c r="D154" s="65"/>
      <c r="E154" s="60" t="str">
        <f ca="1">IF(AND(B154="",OFFSET(B154,-1,0,1,1)&lt;&gt;""),OFFSET(E154,-1,0,1,1),IF(AND(B154="",OFFSET(B154,-1,0,1,1)="",OR(OR(OFFSET(F154,-1,0,1)&lt;0,OFFSET(H154,-1,0,1)&lt;0),OFFSET(P154,-1,0,1,1)&lt;&gt;"")),OFFSET(E154,-2,0,1,1),IFERROR(VLOOKUP(【動】入力シート➁!B154,テーブル1[[#All],[医薬品名]:[単位2]],COLUMN(テーブル1[[#Headers],[単位2]])-3,0),"")))</f>
        <v/>
      </c>
      <c r="F154" s="66"/>
      <c r="G154" s="62" t="str">
        <f t="shared" ca="1" si="14"/>
        <v/>
      </c>
      <c r="H154" s="69"/>
      <c r="I154" s="62" t="str">
        <f t="shared" ca="1" si="15"/>
        <v/>
      </c>
      <c r="J154" s="77"/>
      <c r="K154" s="62" t="str">
        <f t="shared" ca="1" si="16"/>
        <v/>
      </c>
      <c r="L154" s="78"/>
      <c r="M154" s="62" t="str">
        <f t="shared" ca="1" si="17"/>
        <v/>
      </c>
      <c r="N154" s="79"/>
      <c r="O154" s="81"/>
      <c r="P154" s="81"/>
      <c r="Q154" s="89"/>
      <c r="R154" s="91"/>
      <c r="S154" s="88" t="str">
        <f t="shared" ca="1" si="20"/>
        <v/>
      </c>
      <c r="V154" s="16">
        <f t="shared" si="18"/>
        <v>1</v>
      </c>
    </row>
    <row r="155" spans="1:22" ht="40" customHeight="1">
      <c r="A155" s="16">
        <f t="shared" ca="1" si="19"/>
        <v>149</v>
      </c>
      <c r="B155" s="64"/>
      <c r="C155" s="58" t="str">
        <f ca="1">IF(AND(B155="",OFFSET(B155,-1,0,1,1)&lt;&gt;""),OFFSET(C155,-1,0,1,1),IF(AND(B155="",OFFSET(B155,-1,0,1,1)="",OR(OFFSET(N155,-1,0,1)&lt;&gt;"",OFFSET(P155,-1,0,1,1)&lt;&gt;"")),OFFSET(C155,-2,0,1,1),IFERROR(VLOOKUP(【動】入力シート➁!B155,テーブル1[[#All],[医薬品名]:[単位2]],COLUMN(【動】入力シート➁!P151)-3,0),"")))</f>
        <v/>
      </c>
      <c r="D155" s="65"/>
      <c r="E155" s="60" t="str">
        <f ca="1">IF(AND(B155="",OFFSET(B155,-1,0,1,1)&lt;&gt;""),OFFSET(E155,-1,0,1,1),IF(AND(B155="",OFFSET(B155,-1,0,1,1)="",OR(OR(OFFSET(F155,-1,0,1)&lt;0,OFFSET(H155,-1,0,1)&lt;0),OFFSET(P155,-1,0,1,1)&lt;&gt;"")),OFFSET(E155,-2,0,1,1),IFERROR(VLOOKUP(【動】入力シート➁!B155,テーブル1[[#All],[医薬品名]:[単位2]],COLUMN(テーブル1[[#Headers],[単位2]])-3,0),"")))</f>
        <v/>
      </c>
      <c r="F155" s="66"/>
      <c r="G155" s="62" t="str">
        <f t="shared" ca="1" si="14"/>
        <v/>
      </c>
      <c r="H155" s="69"/>
      <c r="I155" s="62" t="str">
        <f t="shared" ca="1" si="15"/>
        <v/>
      </c>
      <c r="J155" s="77"/>
      <c r="K155" s="62" t="str">
        <f t="shared" ca="1" si="16"/>
        <v/>
      </c>
      <c r="L155" s="78"/>
      <c r="M155" s="62" t="str">
        <f t="shared" ca="1" si="17"/>
        <v/>
      </c>
      <c r="N155" s="79"/>
      <c r="O155" s="81"/>
      <c r="P155" s="81"/>
      <c r="Q155" s="89"/>
      <c r="R155" s="91"/>
      <c r="S155" s="88" t="str">
        <f t="shared" ca="1" si="20"/>
        <v/>
      </c>
      <c r="V155" s="16">
        <f t="shared" si="18"/>
        <v>1</v>
      </c>
    </row>
    <row r="156" spans="1:22" ht="40" customHeight="1">
      <c r="A156" s="16">
        <f t="shared" ca="1" si="19"/>
        <v>150</v>
      </c>
      <c r="B156" s="64"/>
      <c r="C156" s="58" t="str">
        <f ca="1">IF(AND(B156="",OFFSET(B156,-1,0,1,1)&lt;&gt;""),OFFSET(C156,-1,0,1,1),IF(AND(B156="",OFFSET(B156,-1,0,1,1)="",OR(OFFSET(N156,-1,0,1)&lt;&gt;"",OFFSET(P156,-1,0,1,1)&lt;&gt;"")),OFFSET(C156,-2,0,1,1),IFERROR(VLOOKUP(【動】入力シート➁!B156,テーブル1[[#All],[医薬品名]:[単位2]],COLUMN(【動】入力シート➁!P152)-3,0),"")))</f>
        <v/>
      </c>
      <c r="D156" s="65"/>
      <c r="E156" s="60" t="str">
        <f ca="1">IF(AND(B156="",OFFSET(B156,-1,0,1,1)&lt;&gt;""),OFFSET(E156,-1,0,1,1),IF(AND(B156="",OFFSET(B156,-1,0,1,1)="",OR(OR(OFFSET(F156,-1,0,1)&lt;0,OFFSET(H156,-1,0,1)&lt;0),OFFSET(P156,-1,0,1,1)&lt;&gt;"")),OFFSET(E156,-2,0,1,1),IFERROR(VLOOKUP(【動】入力シート➁!B156,テーブル1[[#All],[医薬品名]:[単位2]],COLUMN(テーブル1[[#Headers],[単位2]])-3,0),"")))</f>
        <v/>
      </c>
      <c r="F156" s="94"/>
      <c r="G156" s="95" t="str">
        <f t="shared" ca="1" si="14"/>
        <v/>
      </c>
      <c r="H156" s="96"/>
      <c r="I156" s="95" t="str">
        <f t="shared" ca="1" si="15"/>
        <v/>
      </c>
      <c r="J156" s="97"/>
      <c r="K156" s="95" t="str">
        <f t="shared" ca="1" si="16"/>
        <v/>
      </c>
      <c r="L156" s="98"/>
      <c r="M156" s="95" t="str">
        <f t="shared" ca="1" si="17"/>
        <v/>
      </c>
      <c r="N156" s="79"/>
      <c r="O156" s="81"/>
      <c r="P156" s="81"/>
      <c r="Q156" s="89"/>
      <c r="R156" s="91"/>
      <c r="S156" s="88" t="str">
        <f t="shared" ca="1" si="20"/>
        <v/>
      </c>
      <c r="V156" s="16">
        <f t="shared" si="18"/>
        <v>1</v>
      </c>
    </row>
  </sheetData>
  <sheetProtection algorithmName="SHA-512" hashValue="ARZqGsX7/fFhJBEahw1hCZNbvBKmFmYSwcbmOPHR7ygMPJd+PVVNblzCCnhgK68lu15Qa4xDH2+I5BLeeEQwPw==" saltValue="sqxKpbZQe/Po1xKZTxhINg==" spinCount="100000" sheet="1" objects="1" scenarios="1"/>
  <mergeCells count="18">
    <mergeCell ref="R5:R6"/>
    <mergeCell ref="S5:S6"/>
    <mergeCell ref="U3:U4"/>
    <mergeCell ref="U5:U6"/>
    <mergeCell ref="C5:E6"/>
    <mergeCell ref="B5:B6"/>
    <mergeCell ref="N5:N6"/>
    <mergeCell ref="O5:O6"/>
    <mergeCell ref="P5:P6"/>
    <mergeCell ref="Q5:Q6"/>
    <mergeCell ref="F5:G5"/>
    <mergeCell ref="H5:I5"/>
    <mergeCell ref="J5:K5"/>
    <mergeCell ref="L5:M5"/>
    <mergeCell ref="F6:G6"/>
    <mergeCell ref="H6:I6"/>
    <mergeCell ref="J6:K6"/>
    <mergeCell ref="L6:M6"/>
  </mergeCells>
  <phoneticPr fontId="27"/>
  <conditionalFormatting sqref="D7:D156">
    <cfRule type="expression" dxfId="144" priority="7">
      <formula>OR(AND(COUNTIF(OFFSET($B7,-2,0,1,1),"*倍散*")&gt;0,OFFSET($B7,-1,0,1,1)="",$P7&lt;&gt;""),AND(COUNTIF(OFFSET($B7,-1,0,1,1),"*倍散*")&gt;0,$P7&lt;&gt;"",$L7=""))</formula>
    </cfRule>
    <cfRule type="expression" dxfId="143" priority="8">
      <formula>COUNTIF($B7,"*倍散*")&gt;0</formula>
    </cfRule>
    <cfRule type="expression" dxfId="142" priority="11">
      <formula>OR($F7&lt;0,$H7&lt;0,$J7&lt;0,$L7&lt;0)</formula>
    </cfRule>
    <cfRule type="expression" dxfId="141" priority="34">
      <formula>$D7&lt;&gt;""</formula>
    </cfRule>
    <cfRule type="expression" dxfId="140" priority="35">
      <formula>OR($P7&lt;&gt;"",AND(OR($F7&gt;0,$H7&gt;0,$J7&gt;0,$L7&gt;0),$B7&lt;&gt;""))</formula>
    </cfRule>
  </conditionalFormatting>
  <conditionalFormatting sqref="F7:F156">
    <cfRule type="expression" dxfId="139" priority="15">
      <formula>AND($N7&lt;&gt;"",AND($F7&lt;&gt;"",$F7&gt;0))</formula>
    </cfRule>
    <cfRule type="expression" dxfId="138" priority="32">
      <formula>MOD($F7,1)=0</formula>
    </cfRule>
  </conditionalFormatting>
  <conditionalFormatting sqref="H7:H156">
    <cfRule type="expression" dxfId="137" priority="14">
      <formula>AND($N7&lt;&gt;"",AND($H7&lt;&gt;"",$H7&gt;0))</formula>
    </cfRule>
    <cfRule type="expression" dxfId="136" priority="31">
      <formula>MOD($H7,1)=0</formula>
    </cfRule>
  </conditionalFormatting>
  <conditionalFormatting sqref="J7:J156">
    <cfRule type="expression" dxfId="135" priority="13">
      <formula>AND($N7&lt;&gt;"",AND($J7&lt;&gt;"",$J7&gt;0))</formula>
    </cfRule>
    <cfRule type="expression" dxfId="134" priority="33">
      <formula>MOD($J7,1)=0</formula>
    </cfRule>
    <cfRule type="expression" dxfId="133" priority="38">
      <formula>$N7&lt;&gt;""</formula>
    </cfRule>
  </conditionalFormatting>
  <conditionalFormatting sqref="L7:L156">
    <cfRule type="expression" dxfId="132" priority="12">
      <formula>AND($N7&lt;&gt;"",AND($L7&lt;&gt;"",$L7&gt;0))</formula>
    </cfRule>
    <cfRule type="expression" dxfId="131" priority="30">
      <formula>MOD($L7,1)=0</formula>
    </cfRule>
  </conditionalFormatting>
  <conditionalFormatting sqref="N7:N156 Q7:Q156">
    <cfRule type="expression" dxfId="130" priority="4">
      <formula>$P7&lt;&gt;""</formula>
    </cfRule>
  </conditionalFormatting>
  <conditionalFormatting sqref="N7:N156">
    <cfRule type="expression" dxfId="129" priority="9">
      <formula>$N7&lt;&gt;""</formula>
    </cfRule>
    <cfRule type="expression" dxfId="128" priority="20">
      <formula>AND(OR($F7&lt;0,$H7&lt;0),($F7+$H7-$J7)&lt;&gt;$L7,OR(AND($B7="",OFFSET($B7,-1,0,1,1)&lt;&gt;"",OR(AND(OFFSET($O7,-1,0,1,1)="",OR($L7&lt;&gt;"",AND($L7="",ABS($F7+$H7)&lt;OFFSET($J7,-1,0,1,1)))),AND(OFFSET($O7,-1,0,1,1)&lt;&gt;"",ABS($F7+$H7)-OFFSET($O7,-1,0,1,1)&gt;ABS($L7)))),AND($B7="",OFFSET($B7,-1,0,1,1)="",OFFSET($B7,-2,0,1,1)&lt;&gt;"",OR(AND(OFFSET($O7,-2,0,1,1)="",OR($L7&lt;&gt;"",AND($L7="",ABS($F7+$H7)&lt;OFFSET($J7,-2,0,1,1)))),AND(OFFSET($O7,-2,0,1,1)&lt;&gt;"",ABS($F7+$H7)-OFFSET($O7,-2,0,1,1)&gt;ABS($L7))))))</formula>
    </cfRule>
    <cfRule type="expression" dxfId="127" priority="23">
      <formula>FIND("再利用",$R7)</formula>
    </cfRule>
    <cfRule type="expression" dxfId="126" priority="29">
      <formula>MOD($N7,1)=0</formula>
    </cfRule>
  </conditionalFormatting>
  <conditionalFormatting sqref="O7:O156">
    <cfRule type="expression" dxfId="125" priority="5">
      <formula>AND($P7&lt;&gt;"",$B7="")</formula>
    </cfRule>
    <cfRule type="expression" dxfId="124" priority="10">
      <formula>AND($N7&lt;&gt;"",$B7="")</formula>
    </cfRule>
    <cfRule type="expression" dxfId="123" priority="19">
      <formula>$O7&lt;&gt;""</formula>
    </cfRule>
    <cfRule type="expression" dxfId="122" priority="24">
      <formula>FIND("事故",$R7)</formula>
    </cfRule>
    <cfRule type="expression" dxfId="121" priority="25">
      <formula>FIND("廃棄",$R7)&gt;0</formula>
    </cfRule>
    <cfRule type="expression" dxfId="120" priority="28">
      <formula>MOD($O7,1)=0</formula>
    </cfRule>
  </conditionalFormatting>
  <conditionalFormatting sqref="P7:P156">
    <cfRule type="expression" dxfId="119" priority="3">
      <formula>IF($P7&lt;&gt;"",$H7&lt;&gt;$P7)</formula>
    </cfRule>
    <cfRule type="expression" dxfId="118" priority="18">
      <formula>$P7&lt;&gt;""</formula>
    </cfRule>
    <cfRule type="expression" dxfId="117" priority="22">
      <formula>FIND("譲受",$R7)</formula>
    </cfRule>
    <cfRule type="expression" dxfId="116" priority="27">
      <formula>MOD($P7,1)=0</formula>
    </cfRule>
  </conditionalFormatting>
  <conditionalFormatting sqref="P7:Q156">
    <cfRule type="expression" dxfId="115" priority="37">
      <formula>$N7&lt;&gt;""</formula>
    </cfRule>
  </conditionalFormatting>
  <conditionalFormatting sqref="Q7:Q156">
    <cfRule type="expression" dxfId="114" priority="17">
      <formula>$Q7&lt;&gt;""</formula>
    </cfRule>
    <cfRule type="expression" dxfId="113" priority="21">
      <formula>FIND("秤量誤差",$R7)</formula>
    </cfRule>
    <cfRule type="expression" dxfId="112" priority="26">
      <formula>MOD($Q7,1)=0</formula>
    </cfRule>
  </conditionalFormatting>
  <conditionalFormatting sqref="R7:R156">
    <cfRule type="expression" dxfId="111" priority="6">
      <formula>$R7&lt;&gt;""</formula>
    </cfRule>
    <cfRule type="expression" dxfId="110" priority="16">
      <formula>$L7&lt;0</formula>
    </cfRule>
    <cfRule type="expression" dxfId="109" priority="40">
      <formula>AND($B7="",AND(OR($F7&lt;&gt;"",$H7&lt;&gt;"",$J7&lt;&gt;"",$L7&lt;&gt;""),OR($N7=0,$O7=0,$P7=0,$Q7=0)))</formula>
    </cfRule>
    <cfRule type="expression" dxfId="108" priority="41">
      <formula>OR($N7&lt;&gt;"",$O7&lt;&gt;"",$P7&lt;&gt;"",$Q7&lt;&gt;"")</formula>
    </cfRule>
  </conditionalFormatting>
  <conditionalFormatting sqref="S7:S156">
    <cfRule type="cellIs" dxfId="107" priority="36" operator="equal">
      <formula>"-"</formula>
    </cfRule>
    <cfRule type="cellIs" dxfId="106" priority="39" operator="equal">
      <formula>"×"</formula>
    </cfRule>
  </conditionalFormatting>
  <conditionalFormatting sqref="U5:U6">
    <cfRule type="cellIs" dxfId="105" priority="1" operator="equal">
      <formula>"×"</formula>
    </cfRule>
  </conditionalFormatting>
  <dataValidations count="3">
    <dataValidation type="custom" allowBlank="1" showInputMessage="1" showErrorMessage="1" error="（　）書きする場合は、同じ行の前年10月1日在庫、受入、払出、本年9月30日在庫も（　）書きで統一してください。" sqref="F7:F156 H7:H156 J7:J156 L7:L156" xr:uid="{00000000-0002-0000-0600-000000000000}">
      <formula1>IF($V7=1,TRUE,FALSE)</formula1>
    </dataValidation>
    <dataValidation type="decimal" allowBlank="1" showInputMessage="1" showErrorMessage="1" errorTitle="ヒント" error="（　）書きで入力してください。" sqref="N7:N156" xr:uid="{00000000-0002-0000-0600-000001000000}">
      <formula1>-99999999999999900</formula1>
      <formula2>0</formula2>
    </dataValidation>
    <dataValidation type="decimal" allowBlank="1" showInputMessage="1" showErrorMessage="1" error="（　）書きでは入力できません。" sqref="O7:Q156" xr:uid="{00000000-0002-0000-0600-000002000000}">
      <formula1>0</formula1>
      <formula2>9.99999999999999E+26</formula2>
    </dataValidation>
  </dataValidations>
  <printOptions horizontalCentered="1" verticalCentered="1"/>
  <pageMargins left="0.31496062992126" right="0.31496062992126" top="0.74803149606299202" bottom="0.74803149606299202" header="0.31496062992126" footer="0.31496062992126"/>
  <pageSetup paperSize="9" scale="39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OFFSET('麻薬一覧（R5.4.20）'!$F$2,0,0,COUNT('麻薬一覧（R5.4.20）'!$E:$E))</xm:f>
          </x14:formula1>
          <xm:sqref>B7:B156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19"/>
  <sheetViews>
    <sheetView zoomScale="70" zoomScaleNormal="70" workbookViewId="0">
      <selection activeCell="K28" sqref="K28"/>
    </sheetView>
  </sheetViews>
  <sheetFormatPr defaultColWidth="9" defaultRowHeight="14"/>
  <cols>
    <col min="1" max="1" width="1.83203125" style="99" customWidth="1"/>
    <col min="2" max="2" width="22.33203125" style="100" customWidth="1"/>
    <col min="3" max="6" width="8.25" style="100" customWidth="1"/>
    <col min="7" max="7" width="48.83203125" style="100" customWidth="1"/>
    <col min="8" max="8" width="35.25" style="100" customWidth="1"/>
    <col min="9" max="16384" width="9" style="99"/>
  </cols>
  <sheetData>
    <row r="1" spans="2:8" ht="21.75" customHeight="1">
      <c r="B1" s="50" t="s">
        <v>1</v>
      </c>
      <c r="C1" s="101"/>
      <c r="D1" s="102" t="s">
        <v>3</v>
      </c>
      <c r="E1" s="102"/>
      <c r="F1" s="102"/>
      <c r="H1" s="103"/>
    </row>
    <row r="3" spans="2:8" ht="36" customHeight="1">
      <c r="B3" s="104" t="s">
        <v>4</v>
      </c>
      <c r="C3" s="147" t="s">
        <v>5</v>
      </c>
      <c r="D3" s="148"/>
      <c r="E3" s="148"/>
      <c r="F3" s="149"/>
      <c r="G3" s="105" t="s">
        <v>6</v>
      </c>
      <c r="H3" s="106" t="s">
        <v>7</v>
      </c>
    </row>
    <row r="4" spans="2:8" ht="44.25" customHeight="1">
      <c r="B4" s="107" t="s">
        <v>8</v>
      </c>
      <c r="C4" s="108" t="s">
        <v>9</v>
      </c>
      <c r="D4" s="109" t="s">
        <v>10</v>
      </c>
      <c r="E4" s="150" t="s">
        <v>11</v>
      </c>
      <c r="F4" s="151"/>
      <c r="G4" s="110" t="s">
        <v>12</v>
      </c>
      <c r="H4" s="111" t="s">
        <v>13</v>
      </c>
    </row>
    <row r="5" spans="2:8" ht="44.25" customHeight="1">
      <c r="B5" s="112" t="s">
        <v>14</v>
      </c>
      <c r="C5" s="152" t="s">
        <v>15</v>
      </c>
      <c r="D5" s="153"/>
      <c r="E5" s="153"/>
      <c r="F5" s="154"/>
      <c r="G5" s="113" t="s">
        <v>12</v>
      </c>
      <c r="H5" s="114">
        <v>45229</v>
      </c>
    </row>
    <row r="6" spans="2:8" ht="44.25" customHeight="1">
      <c r="B6" s="112" t="s">
        <v>16</v>
      </c>
      <c r="C6" s="155" t="s">
        <v>80</v>
      </c>
      <c r="D6" s="156"/>
      <c r="E6" s="156"/>
      <c r="F6" s="157"/>
      <c r="G6" s="115" t="s">
        <v>18</v>
      </c>
      <c r="H6" s="116" t="s">
        <v>17</v>
      </c>
    </row>
    <row r="7" spans="2:8" ht="44.25" customHeight="1">
      <c r="B7" s="112" t="s">
        <v>19</v>
      </c>
      <c r="C7" s="117" t="s">
        <v>20</v>
      </c>
      <c r="D7" s="118" t="s">
        <v>21</v>
      </c>
      <c r="E7" s="119" t="s">
        <v>22</v>
      </c>
      <c r="F7" s="118" t="s">
        <v>23</v>
      </c>
      <c r="G7" s="115" t="s">
        <v>24</v>
      </c>
      <c r="H7" s="116" t="s">
        <v>25</v>
      </c>
    </row>
    <row r="8" spans="2:8" ht="44.25" customHeight="1">
      <c r="B8" s="112" t="s">
        <v>26</v>
      </c>
      <c r="C8" s="139" t="s">
        <v>73</v>
      </c>
      <c r="D8" s="140"/>
      <c r="E8" s="140"/>
      <c r="F8" s="141"/>
      <c r="G8" s="145" t="s">
        <v>28</v>
      </c>
      <c r="H8" s="116" t="s">
        <v>29</v>
      </c>
    </row>
    <row r="9" spans="2:8" ht="44.25" customHeight="1">
      <c r="B9" s="112" t="s">
        <v>30</v>
      </c>
      <c r="C9" s="139" t="s">
        <v>81</v>
      </c>
      <c r="D9" s="140"/>
      <c r="E9" s="140"/>
      <c r="F9" s="141"/>
      <c r="G9" s="145"/>
      <c r="H9" s="116" t="s">
        <v>32</v>
      </c>
    </row>
    <row r="10" spans="2:8" ht="94" customHeight="1">
      <c r="B10" s="120" t="s">
        <v>33</v>
      </c>
      <c r="C10" s="142" t="s">
        <v>82</v>
      </c>
      <c r="D10" s="143"/>
      <c r="E10" s="143"/>
      <c r="F10" s="144"/>
      <c r="G10" s="121" t="s">
        <v>35</v>
      </c>
      <c r="H10" s="122" t="s">
        <v>36</v>
      </c>
    </row>
    <row r="12" spans="2:8">
      <c r="H12" s="146" t="s">
        <v>37</v>
      </c>
    </row>
    <row r="13" spans="2:8">
      <c r="H13" s="146"/>
    </row>
    <row r="19" spans="8:8">
      <c r="H19" s="124"/>
    </row>
  </sheetData>
  <sheetProtection algorithmName="SHA-512" hashValue="Xe0rfdEpnVg4oNKy6+DyMmfwIDL+IfWoxThI7zNAsKQG6rMLsHI7JDcZ45+eEF0lnm9ndMtdSRqsCMnDfcAwWg==" saltValue="Oz3/E9ha6oih5jQhOVQyWA==" spinCount="100000" sheet="1" objects="1" scenarios="1"/>
  <mergeCells count="9">
    <mergeCell ref="C9:F9"/>
    <mergeCell ref="C10:F10"/>
    <mergeCell ref="G8:G9"/>
    <mergeCell ref="H12:H13"/>
    <mergeCell ref="C3:F3"/>
    <mergeCell ref="E4:F4"/>
    <mergeCell ref="C5:F5"/>
    <mergeCell ref="C6:F6"/>
    <mergeCell ref="C8:F8"/>
  </mergeCells>
  <phoneticPr fontId="27"/>
  <hyperlinks>
    <hyperlink ref="H12:H13" location="【小】入力シート➁!A1" display="入力シート②へ⇒" xr:uid="{00000000-0004-0000-0700-000000000000}"/>
  </hyperlinks>
  <pageMargins left="0.70866141732283505" right="0.70866141732283505" top="0.74803149606299202" bottom="0.74803149606299202" header="0.31496062992126" footer="0.31496062992126"/>
  <pageSetup paperSize="9" scale="86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【非表示シート】!$B$2:$B$5</xm:f>
          </x14:formula1>
          <xm:sqref>C6:F6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56"/>
  <sheetViews>
    <sheetView zoomScale="70" zoomScaleNormal="70" workbookViewId="0">
      <pane ySplit="6" topLeftCell="A11" activePane="bottomLeft" state="frozen"/>
      <selection activeCell="P5" sqref="P5"/>
      <selection pane="bottomLeft" activeCell="X27" sqref="X27"/>
    </sheetView>
  </sheetViews>
  <sheetFormatPr defaultColWidth="9" defaultRowHeight="17.5"/>
  <cols>
    <col min="1" max="1" width="3.83203125" style="16" customWidth="1"/>
    <col min="2" max="2" width="26.83203125" style="16" customWidth="1"/>
    <col min="3" max="3" width="9.58203125" style="46" customWidth="1"/>
    <col min="4" max="4" width="6" style="16" customWidth="1"/>
    <col min="5" max="5" width="4.25" style="47" customWidth="1"/>
    <col min="6" max="6" width="11.58203125" style="16" customWidth="1"/>
    <col min="7" max="7" width="4.25" style="47" customWidth="1"/>
    <col min="8" max="8" width="11.58203125" style="16" customWidth="1"/>
    <col min="9" max="9" width="4.25" style="47" customWidth="1"/>
    <col min="10" max="10" width="11.58203125" style="16" customWidth="1"/>
    <col min="11" max="11" width="4.25" style="47" customWidth="1"/>
    <col min="12" max="12" width="11.58203125" style="16" customWidth="1"/>
    <col min="13" max="13" width="4.25" style="47" customWidth="1"/>
    <col min="14" max="14" width="6.25" style="48" customWidth="1"/>
    <col min="15" max="17" width="6.25" style="16" customWidth="1"/>
    <col min="18" max="18" width="29.33203125" style="16" customWidth="1"/>
    <col min="19" max="19" width="13" style="49" customWidth="1"/>
    <col min="20" max="20" width="3.5" style="16" customWidth="1"/>
    <col min="21" max="21" width="13" style="16" customWidth="1"/>
    <col min="22" max="22" width="9" style="16" hidden="1" customWidth="1"/>
    <col min="23" max="16384" width="9" style="16"/>
  </cols>
  <sheetData>
    <row r="1" spans="1:22" ht="19.5" customHeight="1">
      <c r="B1" s="50" t="s">
        <v>38</v>
      </c>
      <c r="C1" s="51"/>
      <c r="E1" s="52"/>
      <c r="F1" s="16" t="s">
        <v>39</v>
      </c>
      <c r="I1" s="70"/>
      <c r="J1" s="16" t="s">
        <v>40</v>
      </c>
      <c r="K1" s="16"/>
      <c r="L1" s="47"/>
      <c r="N1" s="71" t="s">
        <v>41</v>
      </c>
      <c r="O1" s="47"/>
      <c r="P1" s="47"/>
      <c r="Q1" s="47"/>
      <c r="R1" s="83"/>
    </row>
    <row r="2" spans="1:22" ht="19.5" customHeight="1">
      <c r="B2" s="53" t="s">
        <v>42</v>
      </c>
      <c r="C2" s="51"/>
      <c r="D2" s="50"/>
    </row>
    <row r="3" spans="1:22" ht="19.5" customHeight="1">
      <c r="B3" s="54"/>
      <c r="C3" s="55" t="s">
        <v>43</v>
      </c>
      <c r="D3" s="50"/>
      <c r="U3" s="178" t="s">
        <v>44</v>
      </c>
    </row>
    <row r="4" spans="1:22">
      <c r="C4" s="56" t="s">
        <v>45</v>
      </c>
      <c r="U4" s="179"/>
    </row>
    <row r="5" spans="1:22" ht="17.25" customHeight="1">
      <c r="B5" s="158" t="s">
        <v>46</v>
      </c>
      <c r="C5" s="182" t="s">
        <v>47</v>
      </c>
      <c r="D5" s="183"/>
      <c r="E5" s="184"/>
      <c r="F5" s="164" t="s">
        <v>48</v>
      </c>
      <c r="G5" s="165"/>
      <c r="H5" s="166" t="s">
        <v>49</v>
      </c>
      <c r="I5" s="167"/>
      <c r="J5" s="168" t="s">
        <v>50</v>
      </c>
      <c r="K5" s="169"/>
      <c r="L5" s="170" t="s">
        <v>51</v>
      </c>
      <c r="M5" s="171"/>
      <c r="N5" s="160" t="s">
        <v>52</v>
      </c>
      <c r="O5" s="162" t="s">
        <v>53</v>
      </c>
      <c r="P5" s="162" t="s">
        <v>54</v>
      </c>
      <c r="Q5" s="162" t="s">
        <v>55</v>
      </c>
      <c r="R5" s="174" t="s">
        <v>56</v>
      </c>
      <c r="S5" s="176" t="s">
        <v>57</v>
      </c>
      <c r="T5" s="84"/>
      <c r="U5" s="180" t="str">
        <f ca="1">IF(OR(【小】入力シート①!D4="",【小】入力シート①!C5="",【小】入力シート①!C6="",【小】入力シート①!C7="",【小】入力シート①!E7="",【小】入力シート①!C8="",【小】入力シート①!C9="",【小】入力シート①!C10="",COUNTIF(S7:S156,"×")&gt;0),"×","○")</f>
        <v>○</v>
      </c>
    </row>
    <row r="6" spans="1:22" ht="17.25" customHeight="1">
      <c r="B6" s="159"/>
      <c r="C6" s="185"/>
      <c r="D6" s="186"/>
      <c r="E6" s="187"/>
      <c r="F6" s="172" t="s">
        <v>58</v>
      </c>
      <c r="G6" s="173"/>
      <c r="H6" s="172" t="s">
        <v>58</v>
      </c>
      <c r="I6" s="173"/>
      <c r="J6" s="172" t="s">
        <v>58</v>
      </c>
      <c r="K6" s="173"/>
      <c r="L6" s="172" t="s">
        <v>58</v>
      </c>
      <c r="M6" s="173"/>
      <c r="N6" s="161"/>
      <c r="O6" s="163"/>
      <c r="P6" s="163"/>
      <c r="Q6" s="163"/>
      <c r="R6" s="175"/>
      <c r="S6" s="177"/>
      <c r="T6" s="84"/>
      <c r="U6" s="181"/>
      <c r="V6" s="85" t="s">
        <v>59</v>
      </c>
    </row>
    <row r="7" spans="1:22" ht="40" customHeight="1">
      <c r="A7" s="16">
        <v>1</v>
      </c>
      <c r="B7" s="57" t="s">
        <v>66</v>
      </c>
      <c r="C7" s="58" t="str">
        <f ca="1">IF(AND(B7="",OFFSET(B7,-1,0,1,1)&lt;&gt;""),OFFSET(C7,-1,0,1,1),IF(AND(B7="",OFFSET(B7,-1,0,1,1)="",OR(OFFSET(N7,-1,0,1)&lt;&gt;"",OFFSET(P7,-1,0,1,1)&lt;&gt;"")),OFFSET(C7,-2,0,1,1),IFERROR(VLOOKUP(【小】入力シート➁!B7,テーブル1[[#All],[医薬品名]:[単位2]],COLUMN(【小】入力シート➁!P3)-3,0),"")))</f>
        <v/>
      </c>
      <c r="D7" s="59">
        <v>100</v>
      </c>
      <c r="E7" s="60" t="str">
        <f ca="1">IF(AND(B7="",OFFSET(B7,-1,0,1,1)&lt;&gt;""),OFFSET(E7,-1,0,1,1),IF(AND(B7="",OFFSET(B7,-1,0,1,1)="",OR(OR(OFFSET(F7,-1,0,1)&lt;0,OFFSET(H7,-1,0,1)&lt;0),OFFSET(P7,-1,0,1,1)&lt;&gt;"")),OFFSET(E7,-2,0,1,1),IFERROR(VLOOKUP(【小】入力シート➁!B7,テーブル1[[#All],[医薬品名]:[単位2]],COLUMN(テーブル1[[#Headers],[単位2]])-3,0),"")))</f>
        <v>錠</v>
      </c>
      <c r="F7" s="61">
        <v>180</v>
      </c>
      <c r="G7" s="62" t="str">
        <f t="shared" ref="G7:G70" ca="1" si="0">IF(AND(E7="V",C7&lt;&gt;""),"mL",E7)</f>
        <v>錠</v>
      </c>
      <c r="H7" s="63">
        <v>100</v>
      </c>
      <c r="I7" s="62" t="str">
        <f t="shared" ref="I7:I70" ca="1" si="1">G7</f>
        <v>錠</v>
      </c>
      <c r="J7" s="72">
        <v>285</v>
      </c>
      <c r="K7" s="62" t="str">
        <f t="shared" ref="K7:K70" ca="1" si="2">G7</f>
        <v>錠</v>
      </c>
      <c r="L7" s="73">
        <v>42</v>
      </c>
      <c r="M7" s="62" t="str">
        <f t="shared" ref="M7:M70" ca="1" si="3">G7</f>
        <v>錠</v>
      </c>
      <c r="N7" s="74"/>
      <c r="O7" s="75">
        <v>3</v>
      </c>
      <c r="P7" s="76"/>
      <c r="Q7" s="86"/>
      <c r="R7" s="87" t="s">
        <v>83</v>
      </c>
      <c r="S7" s="88" t="str">
        <f ca="1">IF(AND(D7="",F7="",H7="",J7="",L7="",B7="",N7="",O7="",P7="",Q7="",R7=""),"",IF(OR(AND(OR(N7&lt;&gt;"",O7&lt;&gt;"",P7&lt;&gt;"",Q7&lt;&gt;""),R7=""),AND(F7="",H7="",J7="",L7="")),"×",IF(OR(AND(B7&lt;&gt;"",OFFSET(B7,1,0,1,1)="",OR(OFFSET(D7,1,0,1,1)&lt;&gt;"",OFFSET(D7,2,0,1,1)&lt;&gt;"",COUNTIF(B7,"*自家製剤*")&gt;0),OR(D7&lt;&gt;"",COUNTIF(B7,"*自家製剤*")&gt;0),OR(OFFSET(N7,1,0,1,1)&lt;&gt;"",OFFSET(P7,1,0,1,1)&lt;&gt;"",OFFSET(N7,2,0,1,1)&lt;&gt;"",OFFSET(P7,2,0,1,1)&lt;&gt;""),OFFSET(B7,2,0,1,1)="",F7+H7-J7-O7+ABS(OFFSET(F7,1,0,1,1))+ABS(OFFSET(H7,1,0,1,1))-ABS(OFFSET(J7,1,0,1,1))+ABS(OFFSET(F7,2,0,1,1))+ABS(OFFSET(H7,2,0,1,1))-ABS(OFFSET(J7,2,0,1,1))=L7-Q7+ABS(OFFSET(L7,1,0,1,1))+ABS(OFFSET(L7,2,0,1,1)),IF(OR(OFFSET(F7,1,0,1,1)&lt;0,OFFSET(H7,1,0,1,1)&lt;0,OFFSET(J7,1,0,1,1)&lt;0,OFFSET(L7,1,0,1,1)&lt;0),IF(J7&gt;(ABS(OFFSET(F7,1,0,1,1))+ABS(OFFSET(H7,1,0,1,1)))-ABS(OFFSET(L7,1,0,1,1)),AND(J7-(F7+H7+OFFSET(H7,2,0,1,1)-L7-Q7)&lt;=ABS(OFFSET(N7,1,0,1,1)),ABS(OFFSET(N7,1,0,1,1))&lt;=(ABS(OFFSET(F7,1,0,1,1))+ABS(OFFSET(H7,1,0,1,1)))-ABS(OFFSET(L7,1,0,1,1))),AND(J7-(F7+H7+OFFSET(H7,2,0,1,1)-L7-Q7)&lt;=ABS(OFFSET(N7,1,0,1,1)),ABS(OFFSET(N7,1,0,1,1))&lt;=J7)),IF(OR(OFFSET(F7,2,0,1,1)&lt;0,OFFSET(H7,2,0,1,1)&lt;0,OFFSET(J7,2,0,1,1)&lt;0,OFFSET(L7,2,0,1,1)&lt;0),IF(J7&gt;(ABS(OFFSET(F7,2,0,1,1))+ABS(OFFSET(H7,2,0,1,1)))-ABS(OFFSET(L7,2,0,1,1)),AND(J7-(F7+H7+OFFSET(H7,1,0,1,1)-L7-Q7)&lt;=ABS(OFFSET(N7,2,0,1,1)),ABS(OFFSET(N7,2,0,1,1))&lt;=(ABS(OFFSET(F7,2,0,1,1))+ABS(OFFSET(H7,2,0,1,1)))-ABS(OFFSET(L7,2,0,1,1))),AND(J7-(F7+H7+OFFSET(H7,1,0,1,1)-L7-Q7)&lt;=ABS(OFFSET(N7,2,0,1,1)),ABS(OFFSET(N7,2,0,1,1))&lt;=J7)),TRUE))),AND(B7&lt;&gt;"",OFFSET(B7,1,0,1,1)="",OR(OFFSET(N7,1,0,1,1)&lt;&gt;"",OFFSET(P7,1,0,1,1)&lt;&gt;"",OR(OFFSET(F7,1,0,1,1)&lt;0,OFFSET(H7,1,0,1,1)&lt;0)),OR(OFFSET(B7,2,0,1,1)&lt;&gt;"",OFFSET(S7,2,0,1,1)=""),OR(D7&lt;&gt;"",COUNTIF(B7,"*自家製剤*")&gt;0),F7+H7-J7-O7+ABS(OFFSET(F7,1,0,1,1))+ABS(OFFSET(H7,1,0,1,1))-ABS(OFFSET(J7,1,0,1,1))=L7-Q7+ABS(OFFSET(L7,1,0,1,1)),IF(NOT(OR(OFFSET(F7,1,0,1,1)&lt;0,OFFSET(H7,1,0,1,1)&lt;0,OFFSET(J7,1,0,1,1)&lt;0,OFFSET(L7,1,0,1,1)&lt;0)),TRUE,IF(NOT(OR(OFFSET(F7,1,0,1,1)&lt;0,OFFSET(H7,1,0,1,1)&lt;0,OFFSET(J7,1,0,1,1)&lt;0,OFFSET(L7,1,0,1,1)&lt;0)),TRUE,IF(J7&gt;(ABS(OFFSET(F7,1,0,1,1))+ABS(OFFSET(H7,1,0,1,1)))-ABS(OFFSET(L7,1,0,1,1)),AND(J7-(F7+H7-L7-Q7)&lt;=ABS(OFFSET(N7,1,0,1,1)),ABS(OFFSET(N7,1,0,1,1))&lt;=(ABS(OFFSET(F7,1,0,1,1))+ABS(OFFSET(H7,1,0,1,1)))-ABS(OFFSET(L7,1,0,1,1))),AND(J7-(F7+H7-L7-Q7)&lt;=ABS(OFFSET(N7,1,0,1,1)),ABS(OFFSET(N7,1,0,1,1))&lt;=J7))))),AND(B7&lt;&gt;"",OR(D7&lt;&gt;"",COUNTIF(B7,"*自家製剤*")&gt;0),OR(OFFSET(B7,1,0,1,1)&lt;&gt;"",OFFSET(S7,1,0,1,1)=""),F7+H7-J7-O7=L7-Q7),AND(B7&lt;&gt;"",D7="",ABS(F7)+ABS(H7)-O7-ABS(J7)=ABS(L7),OR(F7&lt;0,H7&lt;0,J7&lt;0,L7&lt;0)),),"○",IF(AND(B7="",OR(F7&lt;&gt;"",H7&lt;&gt;"",J7&lt;&gt;"",L7&lt;&gt;""),R7&lt;&gt;""),"-","×"))))</f>
        <v>○</v>
      </c>
      <c r="V7" s="16">
        <f t="shared" ref="V7:V70" si="4">IF(ABS(F7+H7+J7+L7)=ABS(F7)+ABS(H7)+ABS(J7)+ABS(L7),1,2)</f>
        <v>1</v>
      </c>
    </row>
    <row r="8" spans="1:22" ht="40" customHeight="1">
      <c r="A8" s="16">
        <f t="shared" ref="A8:A71" ca="1" si="5">OFFSET(A8,-1,0,1,1)+1</f>
        <v>2</v>
      </c>
      <c r="B8" s="64"/>
      <c r="C8" s="58" t="str">
        <f ca="1">IF(AND(B8="",OFFSET(B8,-1,0,1,1)&lt;&gt;""),OFFSET(C8,-1,0,1,1),IF(AND(B8="",OFFSET(B8,-1,0,1,1)="",OR(OFFSET(N8,-1,0,1)&lt;&gt;"",OFFSET(P8,-1,0,1,1)&lt;&gt;"")),OFFSET(C8,-2,0,1,1),IFERROR(VLOOKUP(【小】入力シート➁!B8,テーブル1[[#All],[医薬品名]:[単位2]],COLUMN(【小】入力シート➁!P4)-3,0),"")))</f>
        <v/>
      </c>
      <c r="D8" s="65">
        <v>100</v>
      </c>
      <c r="E8" s="60" t="str">
        <f ca="1">IF(AND(B8="",OFFSET(B8,-1,0,1,1)&lt;&gt;""),OFFSET(E8,-1,0,1,1),IF(AND(B8="",OFFSET(B8,-1,0,1,1)="",OR(OR(OFFSET(F8,-1,0,1)&lt;0,OFFSET(H8,-1,0,1)&lt;0),OFFSET(P8,-1,0,1,1)&lt;&gt;"")),OFFSET(E8,-2,0,1,1),IFERROR(VLOOKUP(【小】入力シート➁!B8,テーブル1[[#All],[医薬品名]:[単位2]],COLUMN(テーブル1[[#Headers],[単位2]])-3,0),"")))</f>
        <v>錠</v>
      </c>
      <c r="F8" s="66"/>
      <c r="G8" s="62" t="str">
        <f t="shared" ca="1" si="0"/>
        <v>錠</v>
      </c>
      <c r="H8" s="68">
        <v>50</v>
      </c>
      <c r="I8" s="62" t="str">
        <f t="shared" ca="1" si="1"/>
        <v>錠</v>
      </c>
      <c r="J8" s="77"/>
      <c r="K8" s="62" t="str">
        <f t="shared" ca="1" si="2"/>
        <v>錠</v>
      </c>
      <c r="L8" s="78"/>
      <c r="M8" s="62" t="str">
        <f t="shared" ca="1" si="3"/>
        <v>錠</v>
      </c>
      <c r="N8" s="79"/>
      <c r="O8" s="81"/>
      <c r="P8" s="80">
        <v>50</v>
      </c>
      <c r="Q8" s="89"/>
      <c r="R8" s="91" t="s">
        <v>84</v>
      </c>
      <c r="S8" s="88" t="str">
        <f t="shared" ref="S8:S71" ca="1" si="6">IF(AND(D8="",F8="",H8="",J8="",L8="",B8="",N8="",O8="",P8="",Q8="",R8=""),"",IF(OR(AND(OR(N8&lt;&gt;"",O8&lt;&gt;"",P8&lt;&gt;"",Q8&lt;&gt;""),R8=""),AND(F8="",H8="",J8="",L8="")),"×",IF(OR(AND(B8&lt;&gt;"",OFFSET(B8,1,0,1,1)="",OR(OFFSET(D8,1,0,1,1)&lt;&gt;"",OFFSET(D8,2,0,1,1)&lt;&gt;"",COUNTIF(B8,"*自家製剤*")&gt;0),OR(D8&lt;&gt;"",COUNTIF(B8,"*自家製剤*")&gt;0),OR(OFFSET(N8,1,0,1,1)&lt;&gt;"",OFFSET(P8,1,0,1,1)&lt;&gt;"",OFFSET(N8,2,0,1,1)&lt;&gt;"",OFFSET(P8,2,0,1,1)&lt;&gt;""),OFFSET(B8,2,0,1,1)="",F8+H8-J8-O8+ABS(OFFSET(F8,1,0,1,1))+ABS(OFFSET(H8,1,0,1,1))-ABS(OFFSET(J8,1,0,1,1))+ABS(OFFSET(F8,2,0,1,1))+ABS(OFFSET(H8,2,0,1,1))-ABS(OFFSET(J8,2,0,1,1))=L8-Q8+ABS(OFFSET(L8,1,0,1,1))+ABS(OFFSET(L8,2,0,1,1)),IF(OR(OFFSET(F8,1,0,1,1)&lt;0,OFFSET(H8,1,0,1,1)&lt;0,OFFSET(J8,1,0,1,1)&lt;0,OFFSET(L8,1,0,1,1)&lt;0),IF(J8&gt;(ABS(OFFSET(F8,1,0,1,1))+ABS(OFFSET(H8,1,0,1,1)))-ABS(OFFSET(L8,1,0,1,1)),AND(J8-(F8+H8+OFFSET(H8,2,0,1,1)-L8-Q8)&lt;=ABS(OFFSET(N8,1,0,1,1)),ABS(OFFSET(N8,1,0,1,1))&lt;=(ABS(OFFSET(F8,1,0,1,1))+ABS(OFFSET(H8,1,0,1,1)))-ABS(OFFSET(L8,1,0,1,1))),AND(J8-(F8+H8+OFFSET(H8,2,0,1,1)-L8-Q8)&lt;=ABS(OFFSET(N8,1,0,1,1)),ABS(OFFSET(N8,1,0,1,1))&lt;=J8)),IF(OR(OFFSET(F8,2,0,1,1)&lt;0,OFFSET(H8,2,0,1,1)&lt;0,OFFSET(J8,2,0,1,1)&lt;0,OFFSET(L8,2,0,1,1)&lt;0),IF(J8&gt;(ABS(OFFSET(F8,2,0,1,1))+ABS(OFFSET(H8,2,0,1,1)))-ABS(OFFSET(L8,2,0,1,1)),AND(J8-(F8+H8+OFFSET(H8,1,0,1,1)-L8-Q8)&lt;=ABS(OFFSET(N8,2,0,1,1)),ABS(OFFSET(N8,2,0,1,1))&lt;=(ABS(OFFSET(F8,2,0,1,1))+ABS(OFFSET(H8,2,0,1,1)))-ABS(OFFSET(L8,2,0,1,1))),AND(J8-(F8+H8+OFFSET(H8,1,0,1,1)-L8-Q8)&lt;=ABS(OFFSET(N8,2,0,1,1)),ABS(OFFSET(N8,2,0,1,1))&lt;=J8)),TRUE))),AND(B8&lt;&gt;"",OFFSET(B8,1,0,1,1)="",OR(OFFSET(N8,1,0,1,1)&lt;&gt;"",OFFSET(P8,1,0,1,1)&lt;&gt;"",OR(OFFSET(F8,1,0,1,1)&lt;0,OFFSET(H8,1,0,1,1)&lt;0)),OR(OFFSET(B8,2,0,1,1)&lt;&gt;"",OFFSET(S8,2,0,1,1)=""),OR(D8&lt;&gt;"",COUNTIF(B8,"*自家製剤*")&gt;0),F8+H8-J8-O8+ABS(OFFSET(F8,1,0,1,1))+ABS(OFFSET(H8,1,0,1,1))-ABS(OFFSET(J8,1,0,1,1))=L8-Q8+ABS(OFFSET(L8,1,0,1,1)),IF(NOT(OR(OFFSET(F8,1,0,1,1)&lt;0,OFFSET(H8,1,0,1,1)&lt;0,OFFSET(J8,1,0,1,1)&lt;0,OFFSET(L8,1,0,1,1)&lt;0)),TRUE,IF(NOT(OR(OFFSET(F8,1,0,1,1)&lt;0,OFFSET(H8,1,0,1,1)&lt;0,OFFSET(J8,1,0,1,1)&lt;0,OFFSET(L8,1,0,1,1)&lt;0)),TRUE,IF(J8&gt;(ABS(OFFSET(F8,1,0,1,1))+ABS(OFFSET(H8,1,0,1,1)))-ABS(OFFSET(L8,1,0,1,1)),AND(J8-(F8+H8-L8-Q8)&lt;=ABS(OFFSET(N8,1,0,1,1)),ABS(OFFSET(N8,1,0,1,1))&lt;=(ABS(OFFSET(F8,1,0,1,1))+ABS(OFFSET(H8,1,0,1,1)))-ABS(OFFSET(L8,1,0,1,1))),AND(J8-(F8+H8-L8-Q8)&lt;=ABS(OFFSET(N8,1,0,1,1)),ABS(OFFSET(N8,1,0,1,1))&lt;=J8))))),AND(B8&lt;&gt;"",OR(D8&lt;&gt;"",COUNTIF(B8,"*自家製剤*")&gt;0),OR(OFFSET(B8,1,0,1,1)&lt;&gt;"",OFFSET(S8,1,0,1,1)=""),F8+H8-J8-O8=L8-Q8),AND(B8&lt;&gt;"",D8="",ABS(F8)+ABS(H8)-O8-ABS(J8)=ABS(L8),OR(F8&lt;0,H8&lt;0,J8&lt;0,L8&lt;0)),),"○",IF(AND(B8="",OR(F8&lt;&gt;"",H8&lt;&gt;"",J8&lt;&gt;"",L8&lt;&gt;""),R8&lt;&gt;""),"-","×"))))</f>
        <v>-</v>
      </c>
      <c r="V8" s="16">
        <f t="shared" si="4"/>
        <v>1</v>
      </c>
    </row>
    <row r="9" spans="1:22" ht="40" customHeight="1">
      <c r="A9" s="16">
        <f t="shared" ca="1" si="5"/>
        <v>3</v>
      </c>
      <c r="B9" s="64" t="s">
        <v>63</v>
      </c>
      <c r="C9" s="58" t="str">
        <f ca="1">IF(AND(B9="",OFFSET(B9,-1,0,1,1)&lt;&gt;""),OFFSET(C9,-1,0,1,1),IF(AND(B9="",OFFSET(B9,-1,0,1,1)="",OR(OFFSET(N9,-1,0,1)&lt;&gt;"",OFFSET(P9,-1,0,1,1)&lt;&gt;"")),OFFSET(C9,-2,0,1,1),IFERROR(VLOOKUP(【小】入力シート➁!B9,テーブル1[[#All],[医薬品名]:[単位2]],COLUMN(【小】入力シート➁!P5)-3,0),"")))</f>
        <v/>
      </c>
      <c r="D9" s="65">
        <v>25</v>
      </c>
      <c r="E9" s="60" t="str">
        <f ca="1">IF(AND(B9="",OFFSET(B9,-1,0,1,1)&lt;&gt;""),OFFSET(E9,-1,0,1,1),IF(AND(B9="",OFFSET(B9,-1,0,1,1)="",OR(OR(OFFSET(F9,-1,0,1)&lt;0,OFFSET(H9,-1,0,1)&lt;0),OFFSET(P9,-1,0,1,1)&lt;&gt;"")),OFFSET(E9,-2,0,1,1),IFERROR(VLOOKUP(【小】入力シート➁!B9,テーブル1[[#All],[医薬品名]:[単位2]],COLUMN(テーブル1[[#Headers],[単位2]])-3,0),"")))</f>
        <v>g</v>
      </c>
      <c r="F9" s="66">
        <v>15</v>
      </c>
      <c r="G9" s="62" t="str">
        <f t="shared" ca="1" si="0"/>
        <v>g</v>
      </c>
      <c r="H9" s="69">
        <v>25</v>
      </c>
      <c r="I9" s="62" t="str">
        <f t="shared" ca="1" si="1"/>
        <v>g</v>
      </c>
      <c r="J9" s="77">
        <v>20</v>
      </c>
      <c r="K9" s="62" t="str">
        <f t="shared" ca="1" si="2"/>
        <v>g</v>
      </c>
      <c r="L9" s="78">
        <v>5</v>
      </c>
      <c r="M9" s="62" t="str">
        <f t="shared" ca="1" si="3"/>
        <v>g</v>
      </c>
      <c r="N9" s="79"/>
      <c r="O9" s="80">
        <v>15</v>
      </c>
      <c r="P9" s="81"/>
      <c r="Q9" s="89"/>
      <c r="R9" s="91" t="s">
        <v>64</v>
      </c>
      <c r="S9" s="88" t="str">
        <f t="shared" ca="1" si="6"/>
        <v>○</v>
      </c>
      <c r="V9" s="16">
        <f t="shared" si="4"/>
        <v>1</v>
      </c>
    </row>
    <row r="10" spans="1:22" ht="40" customHeight="1">
      <c r="A10" s="16">
        <f t="shared" ca="1" si="5"/>
        <v>4</v>
      </c>
      <c r="B10" s="64" t="s">
        <v>834</v>
      </c>
      <c r="C10" s="58" t="str">
        <f ca="1">IF(AND(B10="",OFFSET(B10,-1,0,1,1)&lt;&gt;""),OFFSET(C10,-1,0,1,1),IF(AND(B10="",OFFSET(B10,-1,0,1,1)="",OR(OFFSET(N10,-1,0,1)&lt;&gt;"",OFFSET(P10,-1,0,1,1)&lt;&gt;"")),OFFSET(C10,-2,0,1,1),IFERROR(VLOOKUP(【小】入力シート➁!B10,テーブル1[[#All],[医薬品名]:[単位2]],COLUMN(【小】入力シート➁!P6)-3,0),"")))</f>
        <v/>
      </c>
      <c r="D10" s="65"/>
      <c r="E10" s="60" t="str">
        <f ca="1">IF(AND(B10="",OFFSET(B10,-1,0,1,1)&lt;&gt;""),OFFSET(E10,-1,0,1,1),IF(AND(B10="",OFFSET(B10,-1,0,1,1)="",OR(OR(OFFSET(F10,-1,0,1)&lt;0,OFFSET(H10,-1,0,1)&lt;0),OFFSET(P10,-1,0,1,1)&lt;&gt;"")),OFFSET(E10,-2,0,1,1),IFERROR(VLOOKUP(【小】入力シート➁!B10,テーブル1[[#All],[医薬品名]:[単位2]],COLUMN(テーブル1[[#Headers],[単位2]])-3,0),"")))</f>
        <v>g</v>
      </c>
      <c r="F10" s="66">
        <v>25</v>
      </c>
      <c r="G10" s="62" t="str">
        <f t="shared" ca="1" si="0"/>
        <v>g</v>
      </c>
      <c r="H10" s="69">
        <v>200</v>
      </c>
      <c r="I10" s="62" t="str">
        <f t="shared" ca="1" si="1"/>
        <v>g</v>
      </c>
      <c r="J10" s="77">
        <v>210</v>
      </c>
      <c r="K10" s="62" t="str">
        <f t="shared" ca="1" si="2"/>
        <v>g</v>
      </c>
      <c r="L10" s="78">
        <v>15</v>
      </c>
      <c r="M10" s="62" t="str">
        <f t="shared" ca="1" si="3"/>
        <v>g</v>
      </c>
      <c r="N10" s="79"/>
      <c r="O10" s="81"/>
      <c r="P10" s="81"/>
      <c r="Q10" s="89"/>
      <c r="R10" s="91" t="s">
        <v>65</v>
      </c>
      <c r="S10" s="88" t="str">
        <f t="shared" ca="1" si="6"/>
        <v>○</v>
      </c>
      <c r="V10" s="16">
        <f t="shared" si="4"/>
        <v>1</v>
      </c>
    </row>
    <row r="11" spans="1:22" ht="40" customHeight="1">
      <c r="A11" s="16">
        <f t="shared" ca="1" si="5"/>
        <v>5</v>
      </c>
      <c r="B11" s="64" t="s">
        <v>85</v>
      </c>
      <c r="C11" s="58" t="str">
        <f ca="1">IF(AND(B11="",OFFSET(B11,-1,0,1,1)&lt;&gt;""),OFFSET(C11,-1,0,1,1),IF(AND(B11="",OFFSET(B11,-1,0,1,1)="",OR(OFFSET(N11,-1,0,1)&lt;&gt;"",OFFSET(P11,-1,0,1,1)&lt;&gt;"")),OFFSET(C11,-2,0,1,1),IFERROR(VLOOKUP(【小】入力シート➁!B11,テーブル1[[#All],[医薬品名]:[単位2]],COLUMN(【小】入力シート➁!P7)-3,0),"")))</f>
        <v/>
      </c>
      <c r="D11" s="65">
        <v>30</v>
      </c>
      <c r="E11" s="60" t="str">
        <f ca="1">IF(AND(B11="",OFFSET(B11,-1,0,1,1)&lt;&gt;""),OFFSET(E11,-1,0,1,1),IF(AND(B11="",OFFSET(B11,-1,0,1,1)="",OR(OR(OFFSET(F11,-1,0,1)&lt;0,OFFSET(H11,-1,0,1)&lt;0),OFFSET(P11,-1,0,1,1)&lt;&gt;"")),OFFSET(E11,-2,0,1,1),IFERROR(VLOOKUP(【小】入力シート➁!B11,テーブル1[[#All],[医薬品名]:[単位2]],COLUMN(テーブル1[[#Headers],[単位2]])-3,0),"")))</f>
        <v>包</v>
      </c>
      <c r="F11" s="66">
        <v>7</v>
      </c>
      <c r="G11" s="62" t="str">
        <f t="shared" ca="1" si="0"/>
        <v>包</v>
      </c>
      <c r="H11" s="69">
        <v>75</v>
      </c>
      <c r="I11" s="62" t="str">
        <f t="shared" ca="1" si="1"/>
        <v>包</v>
      </c>
      <c r="J11" s="77">
        <v>54</v>
      </c>
      <c r="K11" s="62" t="str">
        <f t="shared" ca="1" si="2"/>
        <v>包</v>
      </c>
      <c r="L11" s="78">
        <v>23</v>
      </c>
      <c r="M11" s="62" t="str">
        <f t="shared" ca="1" si="3"/>
        <v>包</v>
      </c>
      <c r="N11" s="79"/>
      <c r="O11" s="80">
        <v>5</v>
      </c>
      <c r="P11" s="81"/>
      <c r="Q11" s="89"/>
      <c r="R11" s="91" t="s">
        <v>86</v>
      </c>
      <c r="S11" s="88" t="str">
        <f t="shared" ca="1" si="6"/>
        <v>○</v>
      </c>
      <c r="V11" s="16">
        <f t="shared" si="4"/>
        <v>1</v>
      </c>
    </row>
    <row r="12" spans="1:22" ht="40" customHeight="1">
      <c r="A12" s="16">
        <f t="shared" ca="1" si="5"/>
        <v>6</v>
      </c>
      <c r="B12" s="64"/>
      <c r="C12" s="58" t="str">
        <f ca="1">IF(AND(B12="",OFFSET(B12,-1,0,1,1)&lt;&gt;""),OFFSET(C12,-1,0,1,1),IF(AND(B12="",OFFSET(B12,-1,0,1,1)="",OR(OFFSET(N12,-1,0,1)&lt;&gt;"",OFFSET(P12,-1,0,1,1)&lt;&gt;"")),OFFSET(C12,-2,0,1,1),IFERROR(VLOOKUP(【小】入力シート➁!B12,テーブル1[[#All],[医薬品名]:[単位2]],COLUMN(【小】入力シート➁!P8)-3,0),"")))</f>
        <v/>
      </c>
      <c r="D12" s="65"/>
      <c r="E12" s="60" t="str">
        <f ca="1">IF(AND(B12="",OFFSET(B12,-1,0,1,1)&lt;&gt;""),OFFSET(E12,-1,0,1,1),IF(AND(B12="",OFFSET(B12,-1,0,1,1)="",OR(OR(OFFSET(F12,-1,0,1)&lt;0,OFFSET(H12,-1,0,1)&lt;0),OFFSET(P12,-1,0,1,1)&lt;&gt;"")),OFFSET(E12,-2,0,1,1),IFERROR(VLOOKUP(【小】入力シート➁!B12,テーブル1[[#All],[医薬品名]:[単位2]],COLUMN(テーブル1[[#Headers],[単位2]])-3,0),"")))</f>
        <v>包</v>
      </c>
      <c r="F12" s="66"/>
      <c r="G12" s="62" t="str">
        <f t="shared" ca="1" si="0"/>
        <v>包</v>
      </c>
      <c r="H12" s="69">
        <v>-15</v>
      </c>
      <c r="I12" s="62" t="str">
        <f t="shared" ca="1" si="1"/>
        <v>包</v>
      </c>
      <c r="J12" s="77">
        <v>-15</v>
      </c>
      <c r="K12" s="62" t="str">
        <f t="shared" ca="1" si="2"/>
        <v>包</v>
      </c>
      <c r="L12" s="78"/>
      <c r="M12" s="62" t="str">
        <f t="shared" ca="1" si="3"/>
        <v>包</v>
      </c>
      <c r="N12" s="82"/>
      <c r="O12" s="81"/>
      <c r="P12" s="81"/>
      <c r="Q12" s="89"/>
      <c r="R12" s="123" t="s">
        <v>87</v>
      </c>
      <c r="S12" s="88" t="str">
        <f t="shared" ca="1" si="6"/>
        <v>-</v>
      </c>
      <c r="V12" s="16">
        <f t="shared" si="4"/>
        <v>1</v>
      </c>
    </row>
    <row r="13" spans="1:22" ht="40" customHeight="1">
      <c r="A13" s="16">
        <f t="shared" ca="1" si="5"/>
        <v>7</v>
      </c>
      <c r="B13" s="64"/>
      <c r="C13" s="58" t="str">
        <f ca="1">IF(AND(B13="",OFFSET(B13,-1,0,1,1)&lt;&gt;""),OFFSET(C13,-1,0,1,1),IF(AND(B13="",OFFSET(B13,-1,0,1,1)="",OR(OFFSET(N13,-1,0,1)&lt;&gt;"",OFFSET(P13,-1,0,1,1)&lt;&gt;"")),OFFSET(C13,-2,0,1,1),IFERROR(VLOOKUP(【小】入力シート➁!B13,テーブル1[[#All],[医薬品名]:[単位2]],COLUMN(【小】入力シート➁!P9)-3,0),"")))</f>
        <v/>
      </c>
      <c r="D13" s="65"/>
      <c r="E13" s="60" t="str">
        <f ca="1">IF(AND(B13="",OFFSET(B13,-1,0,1,1)&lt;&gt;""),OFFSET(E13,-1,0,1,1),IF(AND(B13="",OFFSET(B13,-1,0,1,1)="",OR(OR(OFFSET(F13,-1,0,1)&lt;0,OFFSET(H13,-1,0,1)&lt;0),OFFSET(P13,-1,0,1,1)&lt;&gt;"")),OFFSET(E13,-2,0,1,1),IFERROR(VLOOKUP(【小】入力シート➁!B13,テーブル1[[#All],[医薬品名]:[単位2]],COLUMN(テーブル1[[#Headers],[単位2]])-3,0),"")))</f>
        <v>包</v>
      </c>
      <c r="F13" s="66"/>
      <c r="G13" s="62" t="str">
        <f t="shared" ca="1" si="0"/>
        <v>包</v>
      </c>
      <c r="H13" s="69"/>
      <c r="I13" s="62" t="str">
        <f t="shared" ca="1" si="1"/>
        <v>包</v>
      </c>
      <c r="J13" s="77"/>
      <c r="K13" s="62" t="str">
        <f t="shared" ca="1" si="2"/>
        <v>包</v>
      </c>
      <c r="L13" s="78"/>
      <c r="M13" s="62" t="str">
        <f t="shared" ca="1" si="3"/>
        <v>包</v>
      </c>
      <c r="N13" s="79"/>
      <c r="O13" s="81"/>
      <c r="P13" s="81"/>
      <c r="Q13" s="89"/>
      <c r="R13" s="90"/>
      <c r="S13" s="88" t="str">
        <f t="shared" ca="1" si="6"/>
        <v/>
      </c>
      <c r="V13" s="16">
        <f t="shared" si="4"/>
        <v>1</v>
      </c>
    </row>
    <row r="14" spans="1:22" ht="40" customHeight="1">
      <c r="A14" s="16">
        <f t="shared" ca="1" si="5"/>
        <v>8</v>
      </c>
      <c r="B14" s="64"/>
      <c r="C14" s="58" t="str">
        <f ca="1">IF(AND(B14="",OFFSET(B14,-1,0,1,1)&lt;&gt;""),OFFSET(C14,-1,0,1,1),IF(AND(B14="",OFFSET(B14,-1,0,1,1)="",OR(OFFSET(N14,-1,0,1)&lt;&gt;"",OFFSET(P14,-1,0,1,1)&lt;&gt;"")),OFFSET(C14,-2,0,1,1),IFERROR(VLOOKUP(【小】入力シート➁!B14,テーブル1[[#All],[医薬品名]:[単位2]],COLUMN(【小】入力シート➁!P10)-3,0),"")))</f>
        <v/>
      </c>
      <c r="D14" s="65"/>
      <c r="E14" s="60" t="str">
        <f ca="1">IF(AND(B14="",OFFSET(B14,-1,0,1,1)&lt;&gt;""),OFFSET(E14,-1,0,1,1),IF(AND(B14="",OFFSET(B14,-1,0,1,1)="",OR(OR(OFFSET(F14,-1,0,1)&lt;0,OFFSET(H14,-1,0,1)&lt;0),OFFSET(P14,-1,0,1,1)&lt;&gt;"")),OFFSET(E14,-2,0,1,1),IFERROR(VLOOKUP(【小】入力シート➁!B14,テーブル1[[#All],[医薬品名]:[単位2]],COLUMN(テーブル1[[#Headers],[単位2]])-3,0),"")))</f>
        <v/>
      </c>
      <c r="F14" s="66"/>
      <c r="G14" s="62" t="str">
        <f t="shared" ca="1" si="0"/>
        <v/>
      </c>
      <c r="H14" s="69"/>
      <c r="I14" s="62" t="str">
        <f t="shared" ca="1" si="1"/>
        <v/>
      </c>
      <c r="J14" s="77"/>
      <c r="K14" s="62" t="str">
        <f t="shared" ca="1" si="2"/>
        <v/>
      </c>
      <c r="L14" s="78"/>
      <c r="M14" s="62" t="str">
        <f t="shared" ca="1" si="3"/>
        <v/>
      </c>
      <c r="N14" s="79"/>
      <c r="O14" s="81"/>
      <c r="P14" s="81"/>
      <c r="Q14" s="89"/>
      <c r="R14" s="90"/>
      <c r="S14" s="88" t="str">
        <f t="shared" ca="1" si="6"/>
        <v/>
      </c>
      <c r="V14" s="16">
        <f t="shared" si="4"/>
        <v>1</v>
      </c>
    </row>
    <row r="15" spans="1:22" ht="40" customHeight="1">
      <c r="A15" s="16">
        <f t="shared" ca="1" si="5"/>
        <v>9</v>
      </c>
      <c r="B15" s="64"/>
      <c r="C15" s="58" t="str">
        <f ca="1">IF(AND(B15="",OFFSET(B15,-1,0,1,1)&lt;&gt;""),OFFSET(C15,-1,0,1,1),IF(AND(B15="",OFFSET(B15,-1,0,1,1)="",OR(OFFSET(N15,-1,0,1)&lt;&gt;"",OFFSET(P15,-1,0,1,1)&lt;&gt;"")),OFFSET(C15,-2,0,1,1),IFERROR(VLOOKUP(【小】入力シート➁!B15,テーブル1[[#All],[医薬品名]:[単位2]],COLUMN(【小】入力シート➁!P11)-3,0),"")))</f>
        <v/>
      </c>
      <c r="D15" s="65"/>
      <c r="E15" s="60" t="str">
        <f ca="1">IF(AND(B15="",OFFSET(B15,-1,0,1,1)&lt;&gt;""),OFFSET(E15,-1,0,1,1),IF(AND(B15="",OFFSET(B15,-1,0,1,1)="",OR(OR(OFFSET(F15,-1,0,1)&lt;0,OFFSET(H15,-1,0,1)&lt;0),OFFSET(P15,-1,0,1,1)&lt;&gt;"")),OFFSET(E15,-2,0,1,1),IFERROR(VLOOKUP(【小】入力シート➁!B15,テーブル1[[#All],[医薬品名]:[単位2]],COLUMN(テーブル1[[#Headers],[単位2]])-3,0),"")))</f>
        <v/>
      </c>
      <c r="F15" s="66"/>
      <c r="G15" s="62" t="str">
        <f t="shared" ca="1" si="0"/>
        <v/>
      </c>
      <c r="H15" s="69"/>
      <c r="I15" s="62" t="str">
        <f t="shared" ca="1" si="1"/>
        <v/>
      </c>
      <c r="J15" s="77"/>
      <c r="K15" s="62" t="str">
        <f t="shared" ca="1" si="2"/>
        <v/>
      </c>
      <c r="L15" s="78"/>
      <c r="M15" s="62" t="str">
        <f t="shared" ca="1" si="3"/>
        <v/>
      </c>
      <c r="N15" s="79"/>
      <c r="O15" s="81"/>
      <c r="P15" s="81"/>
      <c r="Q15" s="89"/>
      <c r="R15" s="90"/>
      <c r="S15" s="88" t="str">
        <f t="shared" ca="1" si="6"/>
        <v/>
      </c>
      <c r="V15" s="16">
        <f t="shared" si="4"/>
        <v>1</v>
      </c>
    </row>
    <row r="16" spans="1:22" ht="40" customHeight="1">
      <c r="A16" s="16">
        <f t="shared" ca="1" si="5"/>
        <v>10</v>
      </c>
      <c r="B16" s="64"/>
      <c r="C16" s="58" t="str">
        <f ca="1">IF(AND(B16="",OFFSET(B16,-1,0,1,1)&lt;&gt;""),OFFSET(C16,-1,0,1,1),IF(AND(B16="",OFFSET(B16,-1,0,1,1)="",OR(OFFSET(N16,-1,0,1)&lt;&gt;"",OFFSET(P16,-1,0,1,1)&lt;&gt;"")),OFFSET(C16,-2,0,1,1),IFERROR(VLOOKUP(【小】入力シート➁!B16,テーブル1[[#All],[医薬品名]:[単位2]],COLUMN(【小】入力シート➁!P12)-3,0),"")))</f>
        <v/>
      </c>
      <c r="D16" s="65"/>
      <c r="E16" s="60" t="str">
        <f ca="1">IF(AND(B16="",OFFSET(B16,-1,0,1,1)&lt;&gt;""),OFFSET(E16,-1,0,1,1),IF(AND(B16="",OFFSET(B16,-1,0,1,1)="",OR(OR(OFFSET(F16,-1,0,1)&lt;0,OFFSET(H16,-1,0,1)&lt;0),OFFSET(P16,-1,0,1,1)&lt;&gt;"")),OFFSET(E16,-2,0,1,1),IFERROR(VLOOKUP(【小】入力シート➁!B16,テーブル1[[#All],[医薬品名]:[単位2]],COLUMN(テーブル1[[#Headers],[単位2]])-3,0),"")))</f>
        <v/>
      </c>
      <c r="F16" s="66"/>
      <c r="G16" s="62" t="str">
        <f t="shared" ca="1" si="0"/>
        <v/>
      </c>
      <c r="H16" s="69"/>
      <c r="I16" s="62" t="str">
        <f t="shared" ca="1" si="1"/>
        <v/>
      </c>
      <c r="J16" s="77"/>
      <c r="K16" s="62" t="str">
        <f t="shared" ca="1" si="2"/>
        <v/>
      </c>
      <c r="L16" s="78"/>
      <c r="M16" s="62" t="str">
        <f t="shared" ca="1" si="3"/>
        <v/>
      </c>
      <c r="N16" s="79"/>
      <c r="O16" s="81"/>
      <c r="P16" s="81"/>
      <c r="Q16" s="89"/>
      <c r="R16" s="90"/>
      <c r="S16" s="88" t="str">
        <f t="shared" ca="1" si="6"/>
        <v/>
      </c>
      <c r="V16" s="16">
        <f t="shared" si="4"/>
        <v>1</v>
      </c>
    </row>
    <row r="17" spans="1:22" ht="40" customHeight="1">
      <c r="A17" s="16">
        <f t="shared" ca="1" si="5"/>
        <v>11</v>
      </c>
      <c r="B17" s="64"/>
      <c r="C17" s="58" t="str">
        <f ca="1">IF(AND(B17="",OFFSET(B17,-1,0,1,1)&lt;&gt;""),OFFSET(C17,-1,0,1,1),IF(AND(B17="",OFFSET(B17,-1,0,1,1)="",OR(OFFSET(N17,-1,0,1)&lt;&gt;"",OFFSET(P17,-1,0,1,1)&lt;&gt;"")),OFFSET(C17,-2,0,1,1),IFERROR(VLOOKUP(【小】入力シート➁!B17,テーブル1[[#All],[医薬品名]:[単位2]],COLUMN(【小】入力シート➁!P13)-3,0),"")))</f>
        <v/>
      </c>
      <c r="D17" s="65"/>
      <c r="E17" s="60" t="str">
        <f ca="1">IF(AND(B17="",OFFSET(B17,-1,0,1,1)&lt;&gt;""),OFFSET(E17,-1,0,1,1),IF(AND(B17="",OFFSET(B17,-1,0,1,1)="",OR(OR(OFFSET(F17,-1,0,1)&lt;0,OFFSET(H17,-1,0,1)&lt;0),OFFSET(P17,-1,0,1,1)&lt;&gt;"")),OFFSET(E17,-2,0,1,1),IFERROR(VLOOKUP(【小】入力シート➁!B17,テーブル1[[#All],[医薬品名]:[単位2]],COLUMN(テーブル1[[#Headers],[単位2]])-3,0),"")))</f>
        <v/>
      </c>
      <c r="F17" s="66"/>
      <c r="G17" s="62" t="str">
        <f t="shared" ca="1" si="0"/>
        <v/>
      </c>
      <c r="H17" s="69"/>
      <c r="I17" s="62" t="str">
        <f t="shared" ca="1" si="1"/>
        <v/>
      </c>
      <c r="J17" s="77"/>
      <c r="K17" s="62" t="str">
        <f t="shared" ca="1" si="2"/>
        <v/>
      </c>
      <c r="L17" s="78"/>
      <c r="M17" s="62" t="str">
        <f t="shared" ca="1" si="3"/>
        <v/>
      </c>
      <c r="N17" s="79"/>
      <c r="O17" s="81"/>
      <c r="P17" s="81"/>
      <c r="Q17" s="89"/>
      <c r="R17" s="90"/>
      <c r="S17" s="88" t="str">
        <f t="shared" ca="1" si="6"/>
        <v/>
      </c>
      <c r="V17" s="16">
        <f t="shared" si="4"/>
        <v>1</v>
      </c>
    </row>
    <row r="18" spans="1:22" ht="40" customHeight="1">
      <c r="A18" s="16">
        <f t="shared" ca="1" si="5"/>
        <v>12</v>
      </c>
      <c r="B18" s="64"/>
      <c r="C18" s="58" t="str">
        <f ca="1">IF(AND(B18="",OFFSET(B18,-1,0,1,1)&lt;&gt;""),OFFSET(C18,-1,0,1,1),IF(AND(B18="",OFFSET(B18,-1,0,1,1)="",OR(OFFSET(N18,-1,0,1)&lt;&gt;"",OFFSET(P18,-1,0,1,1)&lt;&gt;"")),OFFSET(C18,-2,0,1,1),IFERROR(VLOOKUP(【小】入力シート➁!B18,テーブル1[[#All],[医薬品名]:[単位2]],COLUMN(【小】入力シート➁!P14)-3,0),"")))</f>
        <v/>
      </c>
      <c r="D18" s="65"/>
      <c r="E18" s="60" t="str">
        <f ca="1">IF(AND(B18="",OFFSET(B18,-1,0,1,1)&lt;&gt;""),OFFSET(E18,-1,0,1,1),IF(AND(B18="",OFFSET(B18,-1,0,1,1)="",OR(OR(OFFSET(F18,-1,0,1)&lt;0,OFFSET(H18,-1,0,1)&lt;0),OFFSET(P18,-1,0,1,1)&lt;&gt;"")),OFFSET(E18,-2,0,1,1),IFERROR(VLOOKUP(【小】入力シート➁!B18,テーブル1[[#All],[医薬品名]:[単位2]],COLUMN(テーブル1[[#Headers],[単位2]])-3,0),"")))</f>
        <v/>
      </c>
      <c r="F18" s="66"/>
      <c r="G18" s="62" t="str">
        <f t="shared" ca="1" si="0"/>
        <v/>
      </c>
      <c r="H18" s="69"/>
      <c r="I18" s="62" t="str">
        <f t="shared" ca="1" si="1"/>
        <v/>
      </c>
      <c r="J18" s="77"/>
      <c r="K18" s="62" t="str">
        <f t="shared" ca="1" si="2"/>
        <v/>
      </c>
      <c r="L18" s="78"/>
      <c r="M18" s="62" t="str">
        <f t="shared" ca="1" si="3"/>
        <v/>
      </c>
      <c r="N18" s="79"/>
      <c r="O18" s="81"/>
      <c r="P18" s="81"/>
      <c r="Q18" s="89"/>
      <c r="R18" s="90"/>
      <c r="S18" s="88" t="str">
        <f t="shared" ca="1" si="6"/>
        <v/>
      </c>
      <c r="V18" s="16">
        <f t="shared" si="4"/>
        <v>1</v>
      </c>
    </row>
    <row r="19" spans="1:22" ht="40" customHeight="1">
      <c r="A19" s="16">
        <f t="shared" ca="1" si="5"/>
        <v>13</v>
      </c>
      <c r="B19" s="64"/>
      <c r="C19" s="58" t="str">
        <f ca="1">IF(AND(B19="",OFFSET(B19,-1,0,1,1)&lt;&gt;""),OFFSET(C19,-1,0,1,1),IF(AND(B19="",OFFSET(B19,-1,0,1,1)="",OR(OFFSET(N19,-1,0,1)&lt;&gt;"",OFFSET(P19,-1,0,1,1)&lt;&gt;"")),OFFSET(C19,-2,0,1,1),IFERROR(VLOOKUP(【小】入力シート➁!B19,テーブル1[[#All],[医薬品名]:[単位2]],COLUMN(【小】入力シート➁!P15)-3,0),"")))</f>
        <v/>
      </c>
      <c r="D19" s="65"/>
      <c r="E19" s="60" t="str">
        <f ca="1">IF(AND(B19="",OFFSET(B19,-1,0,1,1)&lt;&gt;""),OFFSET(E19,-1,0,1,1),IF(AND(B19="",OFFSET(B19,-1,0,1,1)="",OR(OR(OFFSET(F19,-1,0,1)&lt;0,OFFSET(H19,-1,0,1)&lt;0),OFFSET(P19,-1,0,1,1)&lt;&gt;"")),OFFSET(E19,-2,0,1,1),IFERROR(VLOOKUP(【小】入力シート➁!B19,テーブル1[[#All],[医薬品名]:[単位2]],COLUMN(テーブル1[[#Headers],[単位2]])-3,0),"")))</f>
        <v/>
      </c>
      <c r="F19" s="66"/>
      <c r="G19" s="62" t="str">
        <f t="shared" ca="1" si="0"/>
        <v/>
      </c>
      <c r="H19" s="69"/>
      <c r="I19" s="62" t="str">
        <f t="shared" ca="1" si="1"/>
        <v/>
      </c>
      <c r="J19" s="77"/>
      <c r="K19" s="62" t="str">
        <f t="shared" ca="1" si="2"/>
        <v/>
      </c>
      <c r="L19" s="78"/>
      <c r="M19" s="62" t="str">
        <f t="shared" ca="1" si="3"/>
        <v/>
      </c>
      <c r="N19" s="79"/>
      <c r="O19" s="81"/>
      <c r="P19" s="81"/>
      <c r="Q19" s="89"/>
      <c r="R19" s="90"/>
      <c r="S19" s="88" t="str">
        <f t="shared" ca="1" si="6"/>
        <v/>
      </c>
      <c r="V19" s="16">
        <f t="shared" si="4"/>
        <v>1</v>
      </c>
    </row>
    <row r="20" spans="1:22" ht="40" customHeight="1">
      <c r="A20" s="16">
        <f t="shared" ca="1" si="5"/>
        <v>14</v>
      </c>
      <c r="B20" s="64"/>
      <c r="C20" s="58" t="str">
        <f ca="1">IF(AND(B20="",OFFSET(B20,-1,0,1,1)&lt;&gt;""),OFFSET(C20,-1,0,1,1),IF(AND(B20="",OFFSET(B20,-1,0,1,1)="",OR(OFFSET(N20,-1,0,1)&lt;&gt;"",OFFSET(P20,-1,0,1,1)&lt;&gt;"")),OFFSET(C20,-2,0,1,1),IFERROR(VLOOKUP(【小】入力シート➁!B20,テーブル1[[#All],[医薬品名]:[単位2]],COLUMN(【小】入力シート➁!P16)-3,0),"")))</f>
        <v/>
      </c>
      <c r="D20" s="65"/>
      <c r="E20" s="60" t="str">
        <f ca="1">IF(AND(B20="",OFFSET(B20,-1,0,1,1)&lt;&gt;""),OFFSET(E20,-1,0,1,1),IF(AND(B20="",OFFSET(B20,-1,0,1,1)="",OR(OR(OFFSET(F20,-1,0,1)&lt;0,OFFSET(H20,-1,0,1)&lt;0),OFFSET(P20,-1,0,1,1)&lt;&gt;"")),OFFSET(E20,-2,0,1,1),IFERROR(VLOOKUP(【小】入力シート➁!B20,テーブル1[[#All],[医薬品名]:[単位2]],COLUMN(テーブル1[[#Headers],[単位2]])-3,0),"")))</f>
        <v/>
      </c>
      <c r="F20" s="66"/>
      <c r="G20" s="62" t="str">
        <f t="shared" ca="1" si="0"/>
        <v/>
      </c>
      <c r="H20" s="69"/>
      <c r="I20" s="62" t="str">
        <f t="shared" ca="1" si="1"/>
        <v/>
      </c>
      <c r="J20" s="77"/>
      <c r="K20" s="62" t="str">
        <f t="shared" ca="1" si="2"/>
        <v/>
      </c>
      <c r="L20" s="78"/>
      <c r="M20" s="62" t="str">
        <f t="shared" ca="1" si="3"/>
        <v/>
      </c>
      <c r="N20" s="79"/>
      <c r="O20" s="81"/>
      <c r="P20" s="81"/>
      <c r="Q20" s="89"/>
      <c r="R20" s="90"/>
      <c r="S20" s="88" t="str">
        <f t="shared" ca="1" si="6"/>
        <v/>
      </c>
      <c r="V20" s="16">
        <f t="shared" si="4"/>
        <v>1</v>
      </c>
    </row>
    <row r="21" spans="1:22" ht="40" customHeight="1">
      <c r="A21" s="16">
        <f t="shared" ca="1" si="5"/>
        <v>15</v>
      </c>
      <c r="B21" s="64"/>
      <c r="C21" s="58" t="str">
        <f ca="1">IF(AND(B21="",OFFSET(B21,-1,0,1,1)&lt;&gt;""),OFFSET(C21,-1,0,1,1),IF(AND(B21="",OFFSET(B21,-1,0,1,1)="",OR(OFFSET(N21,-1,0,1)&lt;&gt;"",OFFSET(P21,-1,0,1,1)&lt;&gt;"")),OFFSET(C21,-2,0,1,1),IFERROR(VLOOKUP(【小】入力シート➁!B21,テーブル1[[#All],[医薬品名]:[単位2]],COLUMN(【小】入力シート➁!P17)-3,0),"")))</f>
        <v/>
      </c>
      <c r="D21" s="65"/>
      <c r="E21" s="60" t="str">
        <f ca="1">IF(AND(B21="",OFFSET(B21,-1,0,1,1)&lt;&gt;""),OFFSET(E21,-1,0,1,1),IF(AND(B21="",OFFSET(B21,-1,0,1,1)="",OR(OR(OFFSET(F21,-1,0,1)&lt;0,OFFSET(H21,-1,0,1)&lt;0),OFFSET(P21,-1,0,1,1)&lt;&gt;"")),OFFSET(E21,-2,0,1,1),IFERROR(VLOOKUP(【小】入力シート➁!B21,テーブル1[[#All],[医薬品名]:[単位2]],COLUMN(テーブル1[[#Headers],[単位2]])-3,0),"")))</f>
        <v/>
      </c>
      <c r="F21" s="66"/>
      <c r="G21" s="62" t="str">
        <f t="shared" ca="1" si="0"/>
        <v/>
      </c>
      <c r="H21" s="69"/>
      <c r="I21" s="62" t="str">
        <f t="shared" ca="1" si="1"/>
        <v/>
      </c>
      <c r="J21" s="77"/>
      <c r="K21" s="62" t="str">
        <f t="shared" ca="1" si="2"/>
        <v/>
      </c>
      <c r="L21" s="78"/>
      <c r="M21" s="62" t="str">
        <f t="shared" ca="1" si="3"/>
        <v/>
      </c>
      <c r="N21" s="79"/>
      <c r="O21" s="81"/>
      <c r="P21" s="81"/>
      <c r="Q21" s="89"/>
      <c r="R21" s="90"/>
      <c r="S21" s="88" t="str">
        <f t="shared" ca="1" si="6"/>
        <v/>
      </c>
      <c r="V21" s="16">
        <f t="shared" si="4"/>
        <v>1</v>
      </c>
    </row>
    <row r="22" spans="1:22" ht="40" customHeight="1">
      <c r="A22" s="16">
        <f t="shared" ca="1" si="5"/>
        <v>16</v>
      </c>
      <c r="B22" s="64"/>
      <c r="C22" s="58" t="str">
        <f ca="1">IF(AND(B22="",OFFSET(B22,-1,0,1,1)&lt;&gt;""),OFFSET(C22,-1,0,1,1),IF(AND(B22="",OFFSET(B22,-1,0,1,1)="",OR(OFFSET(N22,-1,0,1)&lt;&gt;"",OFFSET(P22,-1,0,1,1)&lt;&gt;"")),OFFSET(C22,-2,0,1,1),IFERROR(VLOOKUP(【小】入力シート➁!B22,テーブル1[[#All],[医薬品名]:[単位2]],COLUMN(【小】入力シート➁!P18)-3,0),"")))</f>
        <v/>
      </c>
      <c r="D22" s="65"/>
      <c r="E22" s="60" t="str">
        <f ca="1">IF(AND(B22="",OFFSET(B22,-1,0,1,1)&lt;&gt;""),OFFSET(E22,-1,0,1,1),IF(AND(B22="",OFFSET(B22,-1,0,1,1)="",OR(OR(OFFSET(F22,-1,0,1)&lt;0,OFFSET(H22,-1,0,1)&lt;0),OFFSET(P22,-1,0,1,1)&lt;&gt;"")),OFFSET(E22,-2,0,1,1),IFERROR(VLOOKUP(【小】入力シート➁!B22,テーブル1[[#All],[医薬品名]:[単位2]],COLUMN(テーブル1[[#Headers],[単位2]])-3,0),"")))</f>
        <v/>
      </c>
      <c r="F22" s="66"/>
      <c r="G22" s="62" t="str">
        <f t="shared" ca="1" si="0"/>
        <v/>
      </c>
      <c r="H22" s="69"/>
      <c r="I22" s="62" t="str">
        <f t="shared" ca="1" si="1"/>
        <v/>
      </c>
      <c r="J22" s="77"/>
      <c r="K22" s="62" t="str">
        <f t="shared" ca="1" si="2"/>
        <v/>
      </c>
      <c r="L22" s="78"/>
      <c r="M22" s="62" t="str">
        <f t="shared" ca="1" si="3"/>
        <v/>
      </c>
      <c r="N22" s="79"/>
      <c r="O22" s="81"/>
      <c r="P22" s="81"/>
      <c r="Q22" s="89"/>
      <c r="R22" s="90"/>
      <c r="S22" s="88" t="str">
        <f t="shared" ca="1" si="6"/>
        <v/>
      </c>
      <c r="V22" s="16">
        <f t="shared" si="4"/>
        <v>1</v>
      </c>
    </row>
    <row r="23" spans="1:22" ht="40" customHeight="1">
      <c r="A23" s="16">
        <f t="shared" ca="1" si="5"/>
        <v>17</v>
      </c>
      <c r="B23" s="64"/>
      <c r="C23" s="58" t="str">
        <f ca="1">IF(AND(B23="",OFFSET(B23,-1,0,1,1)&lt;&gt;""),OFFSET(C23,-1,0,1,1),IF(AND(B23="",OFFSET(B23,-1,0,1,1)="",OR(OFFSET(N23,-1,0,1)&lt;&gt;"",OFFSET(P23,-1,0,1,1)&lt;&gt;"")),OFFSET(C23,-2,0,1,1),IFERROR(VLOOKUP(【小】入力シート➁!B23,テーブル1[[#All],[医薬品名]:[単位2]],COLUMN(【小】入力シート➁!P19)-3,0),"")))</f>
        <v/>
      </c>
      <c r="D23" s="65"/>
      <c r="E23" s="60" t="str">
        <f ca="1">IF(AND(B23="",OFFSET(B23,-1,0,1,1)&lt;&gt;""),OFFSET(E23,-1,0,1,1),IF(AND(B23="",OFFSET(B23,-1,0,1,1)="",OR(OR(OFFSET(F23,-1,0,1)&lt;0,OFFSET(H23,-1,0,1)&lt;0),OFFSET(P23,-1,0,1,1)&lt;&gt;"")),OFFSET(E23,-2,0,1,1),IFERROR(VLOOKUP(【小】入力シート➁!B23,テーブル1[[#All],[医薬品名]:[単位2]],COLUMN(テーブル1[[#Headers],[単位2]])-3,0),"")))</f>
        <v/>
      </c>
      <c r="F23" s="66"/>
      <c r="G23" s="62" t="str">
        <f t="shared" ca="1" si="0"/>
        <v/>
      </c>
      <c r="H23" s="69"/>
      <c r="I23" s="62" t="str">
        <f t="shared" ca="1" si="1"/>
        <v/>
      </c>
      <c r="J23" s="77"/>
      <c r="K23" s="62" t="str">
        <f t="shared" ca="1" si="2"/>
        <v/>
      </c>
      <c r="L23" s="78"/>
      <c r="M23" s="62" t="str">
        <f t="shared" ca="1" si="3"/>
        <v/>
      </c>
      <c r="N23" s="79"/>
      <c r="O23" s="81"/>
      <c r="P23" s="81"/>
      <c r="Q23" s="89"/>
      <c r="R23" s="90"/>
      <c r="S23" s="88" t="str">
        <f t="shared" ca="1" si="6"/>
        <v/>
      </c>
      <c r="V23" s="16">
        <f t="shared" si="4"/>
        <v>1</v>
      </c>
    </row>
    <row r="24" spans="1:22" ht="40" customHeight="1">
      <c r="A24" s="16">
        <f t="shared" ca="1" si="5"/>
        <v>18</v>
      </c>
      <c r="B24" s="64"/>
      <c r="C24" s="58" t="str">
        <f ca="1">IF(AND(B24="",OFFSET(B24,-1,0,1,1)&lt;&gt;""),OFFSET(C24,-1,0,1,1),IF(AND(B24="",OFFSET(B24,-1,0,1,1)="",OR(OFFSET(N24,-1,0,1)&lt;&gt;"",OFFSET(P24,-1,0,1,1)&lt;&gt;"")),OFFSET(C24,-2,0,1,1),IFERROR(VLOOKUP(【小】入力シート➁!B24,テーブル1[[#All],[医薬品名]:[単位2]],COLUMN(【小】入力シート➁!P20)-3,0),"")))</f>
        <v/>
      </c>
      <c r="D24" s="65"/>
      <c r="E24" s="60" t="str">
        <f ca="1">IF(AND(B24="",OFFSET(B24,-1,0,1,1)&lt;&gt;""),OFFSET(E24,-1,0,1,1),IF(AND(B24="",OFFSET(B24,-1,0,1,1)="",OR(OR(OFFSET(F24,-1,0,1)&lt;0,OFFSET(H24,-1,0,1)&lt;0),OFFSET(P24,-1,0,1,1)&lt;&gt;"")),OFFSET(E24,-2,0,1,1),IFERROR(VLOOKUP(【小】入力シート➁!B24,テーブル1[[#All],[医薬品名]:[単位2]],COLUMN(テーブル1[[#Headers],[単位2]])-3,0),"")))</f>
        <v/>
      </c>
      <c r="F24" s="66"/>
      <c r="G24" s="62" t="str">
        <f t="shared" ca="1" si="0"/>
        <v/>
      </c>
      <c r="H24" s="69"/>
      <c r="I24" s="62" t="str">
        <f t="shared" ca="1" si="1"/>
        <v/>
      </c>
      <c r="J24" s="77"/>
      <c r="K24" s="62" t="str">
        <f t="shared" ca="1" si="2"/>
        <v/>
      </c>
      <c r="L24" s="78"/>
      <c r="M24" s="62" t="str">
        <f t="shared" ca="1" si="3"/>
        <v/>
      </c>
      <c r="N24" s="79"/>
      <c r="O24" s="81"/>
      <c r="P24" s="81"/>
      <c r="Q24" s="89"/>
      <c r="R24" s="90"/>
      <c r="S24" s="88" t="str">
        <f t="shared" ca="1" si="6"/>
        <v/>
      </c>
      <c r="U24" s="93"/>
      <c r="V24" s="16">
        <f t="shared" si="4"/>
        <v>1</v>
      </c>
    </row>
    <row r="25" spans="1:22" ht="40" customHeight="1">
      <c r="A25" s="16">
        <f t="shared" ca="1" si="5"/>
        <v>19</v>
      </c>
      <c r="B25" s="64"/>
      <c r="C25" s="58" t="str">
        <f ca="1">IF(AND(B25="",OFFSET(B25,-1,0,1,1)&lt;&gt;""),OFFSET(C25,-1,0,1,1),IF(AND(B25="",OFFSET(B25,-1,0,1,1)="",OR(OFFSET(N25,-1,0,1)&lt;&gt;"",OFFSET(P25,-1,0,1,1)&lt;&gt;"")),OFFSET(C25,-2,0,1,1),IFERROR(VLOOKUP(【小】入力シート➁!B25,テーブル1[[#All],[医薬品名]:[単位2]],COLUMN(【小】入力シート➁!P21)-3,0),"")))</f>
        <v/>
      </c>
      <c r="D25" s="65"/>
      <c r="E25" s="60" t="str">
        <f ca="1">IF(AND(B25="",OFFSET(B25,-1,0,1,1)&lt;&gt;""),OFFSET(E25,-1,0,1,1),IF(AND(B25="",OFFSET(B25,-1,0,1,1)="",OR(OR(OFFSET(F25,-1,0,1)&lt;0,OFFSET(H25,-1,0,1)&lt;0),OFFSET(P25,-1,0,1,1)&lt;&gt;"")),OFFSET(E25,-2,0,1,1),IFERROR(VLOOKUP(【小】入力シート➁!B25,テーブル1[[#All],[医薬品名]:[単位2]],COLUMN(テーブル1[[#Headers],[単位2]])-3,0),"")))</f>
        <v/>
      </c>
      <c r="F25" s="66"/>
      <c r="G25" s="62" t="str">
        <f t="shared" ca="1" si="0"/>
        <v/>
      </c>
      <c r="H25" s="69"/>
      <c r="I25" s="62" t="str">
        <f t="shared" ca="1" si="1"/>
        <v/>
      </c>
      <c r="J25" s="77"/>
      <c r="K25" s="62" t="str">
        <f t="shared" ca="1" si="2"/>
        <v/>
      </c>
      <c r="L25" s="78"/>
      <c r="M25" s="62" t="str">
        <f t="shared" ca="1" si="3"/>
        <v/>
      </c>
      <c r="N25" s="79"/>
      <c r="O25" s="81"/>
      <c r="P25" s="81"/>
      <c r="Q25" s="89"/>
      <c r="R25" s="90"/>
      <c r="S25" s="88" t="str">
        <f t="shared" ca="1" si="6"/>
        <v/>
      </c>
      <c r="U25" s="93"/>
      <c r="V25" s="16">
        <f t="shared" si="4"/>
        <v>1</v>
      </c>
    </row>
    <row r="26" spans="1:22" ht="40" customHeight="1">
      <c r="A26" s="16">
        <f t="shared" ca="1" si="5"/>
        <v>20</v>
      </c>
      <c r="B26" s="64"/>
      <c r="C26" s="58" t="str">
        <f ca="1">IF(AND(B26="",OFFSET(B26,-1,0,1,1)&lt;&gt;""),OFFSET(C26,-1,0,1,1),IF(AND(B26="",OFFSET(B26,-1,0,1,1)="",OR(OFFSET(N26,-1,0,1)&lt;&gt;"",OFFSET(P26,-1,0,1,1)&lt;&gt;"")),OFFSET(C26,-2,0,1,1),IFERROR(VLOOKUP(【小】入力シート➁!B26,テーブル1[[#All],[医薬品名]:[単位2]],COLUMN(【小】入力シート➁!P22)-3,0),"")))</f>
        <v/>
      </c>
      <c r="D26" s="65"/>
      <c r="E26" s="60" t="str">
        <f ca="1">IF(AND(B26="",OFFSET(B26,-1,0,1,1)&lt;&gt;""),OFFSET(E26,-1,0,1,1),IF(AND(B26="",OFFSET(B26,-1,0,1,1)="",OR(OR(OFFSET(F26,-1,0,1)&lt;0,OFFSET(H26,-1,0,1)&lt;0),OFFSET(P26,-1,0,1,1)&lt;&gt;"")),OFFSET(E26,-2,0,1,1),IFERROR(VLOOKUP(【小】入力シート➁!B26,テーブル1[[#All],[医薬品名]:[単位2]],COLUMN(テーブル1[[#Headers],[単位2]])-3,0),"")))</f>
        <v/>
      </c>
      <c r="F26" s="66"/>
      <c r="G26" s="62" t="str">
        <f t="shared" ca="1" si="0"/>
        <v/>
      </c>
      <c r="H26" s="69"/>
      <c r="I26" s="62" t="str">
        <f t="shared" ca="1" si="1"/>
        <v/>
      </c>
      <c r="J26" s="77"/>
      <c r="K26" s="62" t="str">
        <f t="shared" ca="1" si="2"/>
        <v/>
      </c>
      <c r="L26" s="78"/>
      <c r="M26" s="62" t="str">
        <f t="shared" ca="1" si="3"/>
        <v/>
      </c>
      <c r="N26" s="79"/>
      <c r="O26" s="81"/>
      <c r="P26" s="81"/>
      <c r="Q26" s="89"/>
      <c r="R26" s="90"/>
      <c r="S26" s="88" t="str">
        <f t="shared" ca="1" si="6"/>
        <v/>
      </c>
      <c r="U26" s="93"/>
      <c r="V26" s="16">
        <f t="shared" si="4"/>
        <v>1</v>
      </c>
    </row>
    <row r="27" spans="1:22" ht="40" customHeight="1">
      <c r="A27" s="16">
        <f t="shared" ca="1" si="5"/>
        <v>21</v>
      </c>
      <c r="B27" s="64"/>
      <c r="C27" s="58" t="str">
        <f ca="1">IF(AND(B27="",OFFSET(B27,-1,0,1,1)&lt;&gt;""),OFFSET(C27,-1,0,1,1),IF(AND(B27="",OFFSET(B27,-1,0,1,1)="",OR(OFFSET(N27,-1,0,1)&lt;&gt;"",OFFSET(P27,-1,0,1,1)&lt;&gt;"")),OFFSET(C27,-2,0,1,1),IFERROR(VLOOKUP(【小】入力シート➁!B27,テーブル1[[#All],[医薬品名]:[単位2]],COLUMN(【小】入力シート➁!P23)-3,0),"")))</f>
        <v/>
      </c>
      <c r="D27" s="65"/>
      <c r="E27" s="60" t="str">
        <f ca="1">IF(AND(B27="",OFFSET(B27,-1,0,1,1)&lt;&gt;""),OFFSET(E27,-1,0,1,1),IF(AND(B27="",OFFSET(B27,-1,0,1,1)="",OR(OR(OFFSET(F27,-1,0,1)&lt;0,OFFSET(H27,-1,0,1)&lt;0),OFFSET(P27,-1,0,1,1)&lt;&gt;"")),OFFSET(E27,-2,0,1,1),IFERROR(VLOOKUP(【小】入力シート➁!B27,テーブル1[[#All],[医薬品名]:[単位2]],COLUMN(テーブル1[[#Headers],[単位2]])-3,0),"")))</f>
        <v/>
      </c>
      <c r="F27" s="66"/>
      <c r="G27" s="62" t="str">
        <f t="shared" ca="1" si="0"/>
        <v/>
      </c>
      <c r="H27" s="69"/>
      <c r="I27" s="62" t="str">
        <f t="shared" ca="1" si="1"/>
        <v/>
      </c>
      <c r="J27" s="77"/>
      <c r="K27" s="62" t="str">
        <f t="shared" ca="1" si="2"/>
        <v/>
      </c>
      <c r="L27" s="78"/>
      <c r="M27" s="62" t="str">
        <f t="shared" ca="1" si="3"/>
        <v/>
      </c>
      <c r="N27" s="79"/>
      <c r="O27" s="81"/>
      <c r="P27" s="81"/>
      <c r="Q27" s="89"/>
      <c r="R27" s="90"/>
      <c r="S27" s="88" t="str">
        <f t="shared" ca="1" si="6"/>
        <v/>
      </c>
      <c r="U27" s="93"/>
      <c r="V27" s="16">
        <f t="shared" si="4"/>
        <v>1</v>
      </c>
    </row>
    <row r="28" spans="1:22" ht="40" customHeight="1">
      <c r="A28" s="16">
        <f t="shared" ca="1" si="5"/>
        <v>22</v>
      </c>
      <c r="B28" s="64"/>
      <c r="C28" s="58" t="str">
        <f ca="1">IF(AND(B28="",OFFSET(B28,-1,0,1,1)&lt;&gt;""),OFFSET(C28,-1,0,1,1),IF(AND(B28="",OFFSET(B28,-1,0,1,1)="",OR(OFFSET(N28,-1,0,1)&lt;&gt;"",OFFSET(P28,-1,0,1,1)&lt;&gt;"")),OFFSET(C28,-2,0,1,1),IFERROR(VLOOKUP(【小】入力シート➁!B28,テーブル1[[#All],[医薬品名]:[単位2]],COLUMN(【小】入力シート➁!P24)-3,0),"")))</f>
        <v/>
      </c>
      <c r="D28" s="65"/>
      <c r="E28" s="60" t="str">
        <f ca="1">IF(AND(B28="",OFFSET(B28,-1,0,1,1)&lt;&gt;""),OFFSET(E28,-1,0,1,1),IF(AND(B28="",OFFSET(B28,-1,0,1,1)="",OR(OR(OFFSET(F28,-1,0,1)&lt;0,OFFSET(H28,-1,0,1)&lt;0),OFFSET(P28,-1,0,1,1)&lt;&gt;"")),OFFSET(E28,-2,0,1,1),IFERROR(VLOOKUP(【小】入力シート➁!B28,テーブル1[[#All],[医薬品名]:[単位2]],COLUMN(テーブル1[[#Headers],[単位2]])-3,0),"")))</f>
        <v/>
      </c>
      <c r="F28" s="66"/>
      <c r="G28" s="62" t="str">
        <f t="shared" ca="1" si="0"/>
        <v/>
      </c>
      <c r="H28" s="69"/>
      <c r="I28" s="62" t="str">
        <f t="shared" ca="1" si="1"/>
        <v/>
      </c>
      <c r="J28" s="77"/>
      <c r="K28" s="62" t="str">
        <f t="shared" ca="1" si="2"/>
        <v/>
      </c>
      <c r="L28" s="78"/>
      <c r="M28" s="62" t="str">
        <f t="shared" ca="1" si="3"/>
        <v/>
      </c>
      <c r="N28" s="79"/>
      <c r="O28" s="81"/>
      <c r="P28" s="81"/>
      <c r="Q28" s="89"/>
      <c r="R28" s="90"/>
      <c r="S28" s="88" t="str">
        <f t="shared" ca="1" si="6"/>
        <v/>
      </c>
      <c r="V28" s="16">
        <f t="shared" si="4"/>
        <v>1</v>
      </c>
    </row>
    <row r="29" spans="1:22" ht="40" customHeight="1">
      <c r="A29" s="16">
        <f t="shared" ca="1" si="5"/>
        <v>23</v>
      </c>
      <c r="B29" s="64"/>
      <c r="C29" s="58" t="str">
        <f ca="1">IF(AND(B29="",OFFSET(B29,-1,0,1,1)&lt;&gt;""),OFFSET(C29,-1,0,1,1),IF(AND(B29="",OFFSET(B29,-1,0,1,1)="",OR(OFFSET(N29,-1,0,1)&lt;&gt;"",OFFSET(P29,-1,0,1,1)&lt;&gt;"")),OFFSET(C29,-2,0,1,1),IFERROR(VLOOKUP(【小】入力シート➁!B29,テーブル1[[#All],[医薬品名]:[単位2]],COLUMN(【小】入力シート➁!P25)-3,0),"")))</f>
        <v/>
      </c>
      <c r="D29" s="65"/>
      <c r="E29" s="60" t="str">
        <f ca="1">IF(AND(B29="",OFFSET(B29,-1,0,1,1)&lt;&gt;""),OFFSET(E29,-1,0,1,1),IF(AND(B29="",OFFSET(B29,-1,0,1,1)="",OR(OR(OFFSET(F29,-1,0,1)&lt;0,OFFSET(H29,-1,0,1)&lt;0),OFFSET(P29,-1,0,1,1)&lt;&gt;"")),OFFSET(E29,-2,0,1,1),IFERROR(VLOOKUP(【小】入力シート➁!B29,テーブル1[[#All],[医薬品名]:[単位2]],COLUMN(テーブル1[[#Headers],[単位2]])-3,0),"")))</f>
        <v/>
      </c>
      <c r="F29" s="66"/>
      <c r="G29" s="62" t="str">
        <f t="shared" ca="1" si="0"/>
        <v/>
      </c>
      <c r="H29" s="69"/>
      <c r="I29" s="62" t="str">
        <f t="shared" ca="1" si="1"/>
        <v/>
      </c>
      <c r="J29" s="77"/>
      <c r="K29" s="62" t="str">
        <f t="shared" ca="1" si="2"/>
        <v/>
      </c>
      <c r="L29" s="78"/>
      <c r="M29" s="62" t="str">
        <f t="shared" ca="1" si="3"/>
        <v/>
      </c>
      <c r="N29" s="79"/>
      <c r="O29" s="81"/>
      <c r="P29" s="81"/>
      <c r="Q29" s="89"/>
      <c r="R29" s="90"/>
      <c r="S29" s="88" t="str">
        <f t="shared" ca="1" si="6"/>
        <v/>
      </c>
      <c r="V29" s="16">
        <f t="shared" si="4"/>
        <v>1</v>
      </c>
    </row>
    <row r="30" spans="1:22" ht="40" customHeight="1">
      <c r="A30" s="16">
        <f t="shared" ca="1" si="5"/>
        <v>24</v>
      </c>
      <c r="B30" s="64"/>
      <c r="C30" s="58" t="str">
        <f ca="1">IF(AND(B30="",OFFSET(B30,-1,0,1,1)&lt;&gt;""),OFFSET(C30,-1,0,1,1),IF(AND(B30="",OFFSET(B30,-1,0,1,1)="",OR(OFFSET(N30,-1,0,1)&lt;&gt;"",OFFSET(P30,-1,0,1,1)&lt;&gt;"")),OFFSET(C30,-2,0,1,1),IFERROR(VLOOKUP(【小】入力シート➁!B30,テーブル1[[#All],[医薬品名]:[単位2]],COLUMN(【小】入力シート➁!P26)-3,0),"")))</f>
        <v/>
      </c>
      <c r="D30" s="65"/>
      <c r="E30" s="60" t="str">
        <f ca="1">IF(AND(B30="",OFFSET(B30,-1,0,1,1)&lt;&gt;""),OFFSET(E30,-1,0,1,1),IF(AND(B30="",OFFSET(B30,-1,0,1,1)="",OR(OR(OFFSET(F30,-1,0,1)&lt;0,OFFSET(H30,-1,0,1)&lt;0),OFFSET(P30,-1,0,1,1)&lt;&gt;"")),OFFSET(E30,-2,0,1,1),IFERROR(VLOOKUP(【小】入力シート➁!B30,テーブル1[[#All],[医薬品名]:[単位2]],COLUMN(テーブル1[[#Headers],[単位2]])-3,0),"")))</f>
        <v/>
      </c>
      <c r="F30" s="66"/>
      <c r="G30" s="62" t="str">
        <f t="shared" ca="1" si="0"/>
        <v/>
      </c>
      <c r="H30" s="69"/>
      <c r="I30" s="62" t="str">
        <f t="shared" ca="1" si="1"/>
        <v/>
      </c>
      <c r="J30" s="77"/>
      <c r="K30" s="62" t="str">
        <f t="shared" ca="1" si="2"/>
        <v/>
      </c>
      <c r="L30" s="78"/>
      <c r="M30" s="62" t="str">
        <f t="shared" ca="1" si="3"/>
        <v/>
      </c>
      <c r="N30" s="79"/>
      <c r="O30" s="81"/>
      <c r="P30" s="81"/>
      <c r="Q30" s="89"/>
      <c r="R30" s="90"/>
      <c r="S30" s="88" t="str">
        <f t="shared" ca="1" si="6"/>
        <v/>
      </c>
      <c r="V30" s="16">
        <f t="shared" si="4"/>
        <v>1</v>
      </c>
    </row>
    <row r="31" spans="1:22" ht="40" customHeight="1">
      <c r="A31" s="16">
        <f t="shared" ca="1" si="5"/>
        <v>25</v>
      </c>
      <c r="B31" s="64"/>
      <c r="C31" s="58" t="str">
        <f ca="1">IF(AND(B31="",OFFSET(B31,-1,0,1,1)&lt;&gt;""),OFFSET(C31,-1,0,1,1),IF(AND(B31="",OFFSET(B31,-1,0,1,1)="",OR(OFFSET(N31,-1,0,1)&lt;&gt;"",OFFSET(P31,-1,0,1,1)&lt;&gt;"")),OFFSET(C31,-2,0,1,1),IFERROR(VLOOKUP(【小】入力シート➁!B31,テーブル1[[#All],[医薬品名]:[単位2]],COLUMN(【小】入力シート➁!P27)-3,0),"")))</f>
        <v/>
      </c>
      <c r="D31" s="65"/>
      <c r="E31" s="60" t="str">
        <f ca="1">IF(AND(B31="",OFFSET(B31,-1,0,1,1)&lt;&gt;""),OFFSET(E31,-1,0,1,1),IF(AND(B31="",OFFSET(B31,-1,0,1,1)="",OR(OR(OFFSET(F31,-1,0,1)&lt;0,OFFSET(H31,-1,0,1)&lt;0),OFFSET(P31,-1,0,1,1)&lt;&gt;"")),OFFSET(E31,-2,0,1,1),IFERROR(VLOOKUP(【小】入力シート➁!B31,テーブル1[[#All],[医薬品名]:[単位2]],COLUMN(テーブル1[[#Headers],[単位2]])-3,0),"")))</f>
        <v/>
      </c>
      <c r="F31" s="66"/>
      <c r="G31" s="62" t="str">
        <f t="shared" ca="1" si="0"/>
        <v/>
      </c>
      <c r="H31" s="69"/>
      <c r="I31" s="62" t="str">
        <f t="shared" ca="1" si="1"/>
        <v/>
      </c>
      <c r="J31" s="77"/>
      <c r="K31" s="62" t="str">
        <f t="shared" ca="1" si="2"/>
        <v/>
      </c>
      <c r="L31" s="78"/>
      <c r="M31" s="62" t="str">
        <f t="shared" ca="1" si="3"/>
        <v/>
      </c>
      <c r="N31" s="79"/>
      <c r="O31" s="81"/>
      <c r="P31" s="81"/>
      <c r="Q31" s="89"/>
      <c r="R31" s="90"/>
      <c r="S31" s="88" t="str">
        <f t="shared" ca="1" si="6"/>
        <v/>
      </c>
      <c r="V31" s="16">
        <f t="shared" si="4"/>
        <v>1</v>
      </c>
    </row>
    <row r="32" spans="1:22" ht="40" customHeight="1">
      <c r="A32" s="16">
        <f t="shared" ca="1" si="5"/>
        <v>26</v>
      </c>
      <c r="B32" s="64"/>
      <c r="C32" s="58" t="str">
        <f ca="1">IF(AND(B32="",OFFSET(B32,-1,0,1,1)&lt;&gt;""),OFFSET(C32,-1,0,1,1),IF(AND(B32="",OFFSET(B32,-1,0,1,1)="",OR(OFFSET(N32,-1,0,1)&lt;&gt;"",OFFSET(P32,-1,0,1,1)&lt;&gt;"")),OFFSET(C32,-2,0,1,1),IFERROR(VLOOKUP(【小】入力シート➁!B32,テーブル1[[#All],[医薬品名]:[単位2]],COLUMN(【小】入力シート➁!P28)-3,0),"")))</f>
        <v/>
      </c>
      <c r="D32" s="65"/>
      <c r="E32" s="60" t="str">
        <f ca="1">IF(AND(B32="",OFFSET(B32,-1,0,1,1)&lt;&gt;""),OFFSET(E32,-1,0,1,1),IF(AND(B32="",OFFSET(B32,-1,0,1,1)="",OR(OR(OFFSET(F32,-1,0,1)&lt;0,OFFSET(H32,-1,0,1)&lt;0),OFFSET(P32,-1,0,1,1)&lt;&gt;"")),OFFSET(E32,-2,0,1,1),IFERROR(VLOOKUP(【小】入力シート➁!B32,テーブル1[[#All],[医薬品名]:[単位2]],COLUMN(テーブル1[[#Headers],[単位2]])-3,0),"")))</f>
        <v/>
      </c>
      <c r="F32" s="66"/>
      <c r="G32" s="62" t="str">
        <f t="shared" ca="1" si="0"/>
        <v/>
      </c>
      <c r="H32" s="69"/>
      <c r="I32" s="62" t="str">
        <f t="shared" ca="1" si="1"/>
        <v/>
      </c>
      <c r="J32" s="77"/>
      <c r="K32" s="62" t="str">
        <f t="shared" ca="1" si="2"/>
        <v/>
      </c>
      <c r="L32" s="78"/>
      <c r="M32" s="62" t="str">
        <f t="shared" ca="1" si="3"/>
        <v/>
      </c>
      <c r="N32" s="79"/>
      <c r="O32" s="81"/>
      <c r="P32" s="81"/>
      <c r="Q32" s="89"/>
      <c r="R32" s="90"/>
      <c r="S32" s="88" t="str">
        <f t="shared" ca="1" si="6"/>
        <v/>
      </c>
      <c r="V32" s="16">
        <f t="shared" si="4"/>
        <v>1</v>
      </c>
    </row>
    <row r="33" spans="1:22" ht="40" customHeight="1">
      <c r="A33" s="16">
        <f t="shared" ca="1" si="5"/>
        <v>27</v>
      </c>
      <c r="B33" s="64"/>
      <c r="C33" s="58" t="str">
        <f ca="1">IF(AND(B33="",OFFSET(B33,-1,0,1,1)&lt;&gt;""),OFFSET(C33,-1,0,1,1),IF(AND(B33="",OFFSET(B33,-1,0,1,1)="",OR(OFFSET(N33,-1,0,1)&lt;&gt;"",OFFSET(P33,-1,0,1,1)&lt;&gt;"")),OFFSET(C33,-2,0,1,1),IFERROR(VLOOKUP(【小】入力シート➁!B33,テーブル1[[#All],[医薬品名]:[単位2]],COLUMN(【小】入力シート➁!P29)-3,0),"")))</f>
        <v/>
      </c>
      <c r="D33" s="65"/>
      <c r="E33" s="60" t="str">
        <f ca="1">IF(AND(B33="",OFFSET(B33,-1,0,1,1)&lt;&gt;""),OFFSET(E33,-1,0,1,1),IF(AND(B33="",OFFSET(B33,-1,0,1,1)="",OR(OR(OFFSET(F33,-1,0,1)&lt;0,OFFSET(H33,-1,0,1)&lt;0),OFFSET(P33,-1,0,1,1)&lt;&gt;"")),OFFSET(E33,-2,0,1,1),IFERROR(VLOOKUP(【小】入力シート➁!B33,テーブル1[[#All],[医薬品名]:[単位2]],COLUMN(テーブル1[[#Headers],[単位2]])-3,0),"")))</f>
        <v/>
      </c>
      <c r="F33" s="66"/>
      <c r="G33" s="62" t="str">
        <f t="shared" ca="1" si="0"/>
        <v/>
      </c>
      <c r="H33" s="69"/>
      <c r="I33" s="62" t="str">
        <f t="shared" ca="1" si="1"/>
        <v/>
      </c>
      <c r="J33" s="77"/>
      <c r="K33" s="62" t="str">
        <f t="shared" ca="1" si="2"/>
        <v/>
      </c>
      <c r="L33" s="78"/>
      <c r="M33" s="62" t="str">
        <f t="shared" ca="1" si="3"/>
        <v/>
      </c>
      <c r="N33" s="79"/>
      <c r="O33" s="81"/>
      <c r="P33" s="81"/>
      <c r="Q33" s="89"/>
      <c r="R33" s="90"/>
      <c r="S33" s="88" t="str">
        <f t="shared" ca="1" si="6"/>
        <v/>
      </c>
      <c r="V33" s="16">
        <f t="shared" si="4"/>
        <v>1</v>
      </c>
    </row>
    <row r="34" spans="1:22" ht="40" customHeight="1">
      <c r="A34" s="16">
        <f t="shared" ca="1" si="5"/>
        <v>28</v>
      </c>
      <c r="B34" s="64"/>
      <c r="C34" s="58" t="str">
        <f ca="1">IF(AND(B34="",OFFSET(B34,-1,0,1,1)&lt;&gt;""),OFFSET(C34,-1,0,1,1),IF(AND(B34="",OFFSET(B34,-1,0,1,1)="",OR(OFFSET(N34,-1,0,1)&lt;&gt;"",OFFSET(P34,-1,0,1,1)&lt;&gt;"")),OFFSET(C34,-2,0,1,1),IFERROR(VLOOKUP(【小】入力シート➁!B34,テーブル1[[#All],[医薬品名]:[単位2]],COLUMN(【小】入力シート➁!P30)-3,0),"")))</f>
        <v/>
      </c>
      <c r="D34" s="65"/>
      <c r="E34" s="60" t="str">
        <f ca="1">IF(AND(B34="",OFFSET(B34,-1,0,1,1)&lt;&gt;""),OFFSET(E34,-1,0,1,1),IF(AND(B34="",OFFSET(B34,-1,0,1,1)="",OR(OR(OFFSET(F34,-1,0,1)&lt;0,OFFSET(H34,-1,0,1)&lt;0),OFFSET(P34,-1,0,1,1)&lt;&gt;"")),OFFSET(E34,-2,0,1,1),IFERROR(VLOOKUP(【小】入力シート➁!B34,テーブル1[[#All],[医薬品名]:[単位2]],COLUMN(テーブル1[[#Headers],[単位2]])-3,0),"")))</f>
        <v/>
      </c>
      <c r="F34" s="66"/>
      <c r="G34" s="62" t="str">
        <f t="shared" ca="1" si="0"/>
        <v/>
      </c>
      <c r="H34" s="69"/>
      <c r="I34" s="62" t="str">
        <f t="shared" ca="1" si="1"/>
        <v/>
      </c>
      <c r="J34" s="77"/>
      <c r="K34" s="62" t="str">
        <f t="shared" ca="1" si="2"/>
        <v/>
      </c>
      <c r="L34" s="78"/>
      <c r="M34" s="62" t="str">
        <f t="shared" ca="1" si="3"/>
        <v/>
      </c>
      <c r="N34" s="79"/>
      <c r="O34" s="81"/>
      <c r="P34" s="81"/>
      <c r="Q34" s="89"/>
      <c r="R34" s="90"/>
      <c r="S34" s="88" t="str">
        <f t="shared" ca="1" si="6"/>
        <v/>
      </c>
      <c r="V34" s="16">
        <f t="shared" si="4"/>
        <v>1</v>
      </c>
    </row>
    <row r="35" spans="1:22" ht="40" customHeight="1">
      <c r="A35" s="16">
        <f t="shared" ca="1" si="5"/>
        <v>29</v>
      </c>
      <c r="B35" s="64"/>
      <c r="C35" s="58" t="str">
        <f ca="1">IF(AND(B35="",OFFSET(B35,-1,0,1,1)&lt;&gt;""),OFFSET(C35,-1,0,1,1),IF(AND(B35="",OFFSET(B35,-1,0,1,1)="",OR(OFFSET(N35,-1,0,1)&lt;&gt;"",OFFSET(P35,-1,0,1,1)&lt;&gt;"")),OFFSET(C35,-2,0,1,1),IFERROR(VLOOKUP(【小】入力シート➁!B35,テーブル1[[#All],[医薬品名]:[単位2]],COLUMN(【小】入力シート➁!P31)-3,0),"")))</f>
        <v/>
      </c>
      <c r="D35" s="65"/>
      <c r="E35" s="60" t="str">
        <f ca="1">IF(AND(B35="",OFFSET(B35,-1,0,1,1)&lt;&gt;""),OFFSET(E35,-1,0,1,1),IF(AND(B35="",OFFSET(B35,-1,0,1,1)="",OR(OR(OFFSET(F35,-1,0,1)&lt;0,OFFSET(H35,-1,0,1)&lt;0),OFFSET(P35,-1,0,1,1)&lt;&gt;"")),OFFSET(E35,-2,0,1,1),IFERROR(VLOOKUP(【小】入力シート➁!B35,テーブル1[[#All],[医薬品名]:[単位2]],COLUMN(テーブル1[[#Headers],[単位2]])-3,0),"")))</f>
        <v/>
      </c>
      <c r="F35" s="66"/>
      <c r="G35" s="62" t="str">
        <f t="shared" ca="1" si="0"/>
        <v/>
      </c>
      <c r="H35" s="69"/>
      <c r="I35" s="62" t="str">
        <f t="shared" ca="1" si="1"/>
        <v/>
      </c>
      <c r="J35" s="77"/>
      <c r="K35" s="62" t="str">
        <f t="shared" ca="1" si="2"/>
        <v/>
      </c>
      <c r="L35" s="78"/>
      <c r="M35" s="62" t="str">
        <f t="shared" ca="1" si="3"/>
        <v/>
      </c>
      <c r="N35" s="79"/>
      <c r="O35" s="81"/>
      <c r="P35" s="81"/>
      <c r="Q35" s="89"/>
      <c r="R35" s="90"/>
      <c r="S35" s="88" t="str">
        <f t="shared" ca="1" si="6"/>
        <v/>
      </c>
      <c r="V35" s="16">
        <f t="shared" si="4"/>
        <v>1</v>
      </c>
    </row>
    <row r="36" spans="1:22" ht="40" customHeight="1">
      <c r="A36" s="16">
        <f t="shared" ca="1" si="5"/>
        <v>30</v>
      </c>
      <c r="B36" s="64"/>
      <c r="C36" s="58" t="str">
        <f ca="1">IF(AND(B36="",OFFSET(B36,-1,0,1,1)&lt;&gt;""),OFFSET(C36,-1,0,1,1),IF(AND(B36="",OFFSET(B36,-1,0,1,1)="",OR(OFFSET(N36,-1,0,1)&lt;&gt;"",OFFSET(P36,-1,0,1,1)&lt;&gt;"")),OFFSET(C36,-2,0,1,1),IFERROR(VLOOKUP(【小】入力シート➁!B36,テーブル1[[#All],[医薬品名]:[単位2]],COLUMN(【小】入力シート➁!P32)-3,0),"")))</f>
        <v/>
      </c>
      <c r="D36" s="65"/>
      <c r="E36" s="60" t="str">
        <f ca="1">IF(AND(B36="",OFFSET(B36,-1,0,1,1)&lt;&gt;""),OFFSET(E36,-1,0,1,1),IF(AND(B36="",OFFSET(B36,-1,0,1,1)="",OR(OR(OFFSET(F36,-1,0,1)&lt;0,OFFSET(H36,-1,0,1)&lt;0),OFFSET(P36,-1,0,1,1)&lt;&gt;"")),OFFSET(E36,-2,0,1,1),IFERROR(VLOOKUP(【小】入力シート➁!B36,テーブル1[[#All],[医薬品名]:[単位2]],COLUMN(テーブル1[[#Headers],[単位2]])-3,0),"")))</f>
        <v/>
      </c>
      <c r="F36" s="66"/>
      <c r="G36" s="62" t="str">
        <f t="shared" ca="1" si="0"/>
        <v/>
      </c>
      <c r="H36" s="69"/>
      <c r="I36" s="62" t="str">
        <f t="shared" ca="1" si="1"/>
        <v/>
      </c>
      <c r="J36" s="77"/>
      <c r="K36" s="62" t="str">
        <f t="shared" ca="1" si="2"/>
        <v/>
      </c>
      <c r="L36" s="78"/>
      <c r="M36" s="62" t="str">
        <f t="shared" ca="1" si="3"/>
        <v/>
      </c>
      <c r="N36" s="79"/>
      <c r="O36" s="81"/>
      <c r="P36" s="81"/>
      <c r="Q36" s="89"/>
      <c r="R36" s="90"/>
      <c r="S36" s="88" t="str">
        <f t="shared" ca="1" si="6"/>
        <v/>
      </c>
      <c r="V36" s="16">
        <f t="shared" si="4"/>
        <v>1</v>
      </c>
    </row>
    <row r="37" spans="1:22" ht="40" customHeight="1">
      <c r="A37" s="16">
        <f t="shared" ca="1" si="5"/>
        <v>31</v>
      </c>
      <c r="B37" s="64"/>
      <c r="C37" s="58" t="str">
        <f ca="1">IF(AND(B37="",OFFSET(B37,-1,0,1,1)&lt;&gt;""),OFFSET(C37,-1,0,1,1),IF(AND(B37="",OFFSET(B37,-1,0,1,1)="",OR(OFFSET(N37,-1,0,1)&lt;&gt;"",OFFSET(P37,-1,0,1,1)&lt;&gt;"")),OFFSET(C37,-2,0,1,1),IFERROR(VLOOKUP(【小】入力シート➁!B37,テーブル1[[#All],[医薬品名]:[単位2]],COLUMN(【小】入力シート➁!P33)-3,0),"")))</f>
        <v/>
      </c>
      <c r="D37" s="65"/>
      <c r="E37" s="60" t="str">
        <f ca="1">IF(AND(B37="",OFFSET(B37,-1,0,1,1)&lt;&gt;""),OFFSET(E37,-1,0,1,1),IF(AND(B37="",OFFSET(B37,-1,0,1,1)="",OR(OR(OFFSET(F37,-1,0,1)&lt;0,OFFSET(H37,-1,0,1)&lt;0),OFFSET(P37,-1,0,1,1)&lt;&gt;"")),OFFSET(E37,-2,0,1,1),IFERROR(VLOOKUP(【小】入力シート➁!B37,テーブル1[[#All],[医薬品名]:[単位2]],COLUMN(テーブル1[[#Headers],[単位2]])-3,0),"")))</f>
        <v/>
      </c>
      <c r="F37" s="66"/>
      <c r="G37" s="62" t="str">
        <f t="shared" ca="1" si="0"/>
        <v/>
      </c>
      <c r="H37" s="69"/>
      <c r="I37" s="62" t="str">
        <f t="shared" ca="1" si="1"/>
        <v/>
      </c>
      <c r="J37" s="77"/>
      <c r="K37" s="62" t="str">
        <f t="shared" ca="1" si="2"/>
        <v/>
      </c>
      <c r="L37" s="78"/>
      <c r="M37" s="62" t="str">
        <f t="shared" ca="1" si="3"/>
        <v/>
      </c>
      <c r="N37" s="79"/>
      <c r="O37" s="81"/>
      <c r="P37" s="81"/>
      <c r="Q37" s="89"/>
      <c r="R37" s="90"/>
      <c r="S37" s="88" t="str">
        <f t="shared" ca="1" si="6"/>
        <v/>
      </c>
      <c r="V37" s="16">
        <f t="shared" si="4"/>
        <v>1</v>
      </c>
    </row>
    <row r="38" spans="1:22" ht="40" customHeight="1">
      <c r="A38" s="16">
        <f t="shared" ca="1" si="5"/>
        <v>32</v>
      </c>
      <c r="B38" s="64"/>
      <c r="C38" s="58" t="str">
        <f ca="1">IF(AND(B38="",OFFSET(B38,-1,0,1,1)&lt;&gt;""),OFFSET(C38,-1,0,1,1),IF(AND(B38="",OFFSET(B38,-1,0,1,1)="",OR(OFFSET(N38,-1,0,1)&lt;&gt;"",OFFSET(P38,-1,0,1,1)&lt;&gt;"")),OFFSET(C38,-2,0,1,1),IFERROR(VLOOKUP(【小】入力シート➁!B38,テーブル1[[#All],[医薬品名]:[単位2]],COLUMN(【小】入力シート➁!P34)-3,0),"")))</f>
        <v/>
      </c>
      <c r="D38" s="65"/>
      <c r="E38" s="60" t="str">
        <f ca="1">IF(AND(B38="",OFFSET(B38,-1,0,1,1)&lt;&gt;""),OFFSET(E38,-1,0,1,1),IF(AND(B38="",OFFSET(B38,-1,0,1,1)="",OR(OR(OFFSET(F38,-1,0,1)&lt;0,OFFSET(H38,-1,0,1)&lt;0),OFFSET(P38,-1,0,1,1)&lt;&gt;"")),OFFSET(E38,-2,0,1,1),IFERROR(VLOOKUP(【小】入力シート➁!B38,テーブル1[[#All],[医薬品名]:[単位2]],COLUMN(テーブル1[[#Headers],[単位2]])-3,0),"")))</f>
        <v/>
      </c>
      <c r="F38" s="66"/>
      <c r="G38" s="62" t="str">
        <f t="shared" ca="1" si="0"/>
        <v/>
      </c>
      <c r="H38" s="69"/>
      <c r="I38" s="62" t="str">
        <f t="shared" ca="1" si="1"/>
        <v/>
      </c>
      <c r="J38" s="77"/>
      <c r="K38" s="62" t="str">
        <f t="shared" ca="1" si="2"/>
        <v/>
      </c>
      <c r="L38" s="78"/>
      <c r="M38" s="62" t="str">
        <f t="shared" ca="1" si="3"/>
        <v/>
      </c>
      <c r="N38" s="79"/>
      <c r="O38" s="81"/>
      <c r="P38" s="81"/>
      <c r="Q38" s="89"/>
      <c r="R38" s="90"/>
      <c r="S38" s="88" t="str">
        <f t="shared" ca="1" si="6"/>
        <v/>
      </c>
      <c r="V38" s="16">
        <f t="shared" si="4"/>
        <v>1</v>
      </c>
    </row>
    <row r="39" spans="1:22" ht="40" customHeight="1">
      <c r="A39" s="16">
        <f t="shared" ca="1" si="5"/>
        <v>33</v>
      </c>
      <c r="B39" s="64"/>
      <c r="C39" s="58" t="str">
        <f ca="1">IF(AND(B39="",OFFSET(B39,-1,0,1,1)&lt;&gt;""),OFFSET(C39,-1,0,1,1),IF(AND(B39="",OFFSET(B39,-1,0,1,1)="",OR(OFFSET(N39,-1,0,1)&lt;&gt;"",OFFSET(P39,-1,0,1,1)&lt;&gt;"")),OFFSET(C39,-2,0,1,1),IFERROR(VLOOKUP(【小】入力シート➁!B39,テーブル1[[#All],[医薬品名]:[単位2]],COLUMN(【小】入力シート➁!P35)-3,0),"")))</f>
        <v/>
      </c>
      <c r="D39" s="65"/>
      <c r="E39" s="60" t="str">
        <f ca="1">IF(AND(B39="",OFFSET(B39,-1,0,1,1)&lt;&gt;""),OFFSET(E39,-1,0,1,1),IF(AND(B39="",OFFSET(B39,-1,0,1,1)="",OR(OR(OFFSET(F39,-1,0,1)&lt;0,OFFSET(H39,-1,0,1)&lt;0),OFFSET(P39,-1,0,1,1)&lt;&gt;"")),OFFSET(E39,-2,0,1,1),IFERROR(VLOOKUP(【小】入力シート➁!B39,テーブル1[[#All],[医薬品名]:[単位2]],COLUMN(テーブル1[[#Headers],[単位2]])-3,0),"")))</f>
        <v/>
      </c>
      <c r="F39" s="66"/>
      <c r="G39" s="62" t="str">
        <f t="shared" ca="1" si="0"/>
        <v/>
      </c>
      <c r="H39" s="69"/>
      <c r="I39" s="62" t="str">
        <f t="shared" ca="1" si="1"/>
        <v/>
      </c>
      <c r="J39" s="77"/>
      <c r="K39" s="62" t="str">
        <f t="shared" ca="1" si="2"/>
        <v/>
      </c>
      <c r="L39" s="78"/>
      <c r="M39" s="62" t="str">
        <f t="shared" ca="1" si="3"/>
        <v/>
      </c>
      <c r="N39" s="79"/>
      <c r="O39" s="81"/>
      <c r="P39" s="81"/>
      <c r="Q39" s="89"/>
      <c r="R39" s="90"/>
      <c r="S39" s="88" t="str">
        <f t="shared" ca="1" si="6"/>
        <v/>
      </c>
      <c r="V39" s="16">
        <f t="shared" si="4"/>
        <v>1</v>
      </c>
    </row>
    <row r="40" spans="1:22" ht="40" customHeight="1">
      <c r="A40" s="16">
        <f t="shared" ca="1" si="5"/>
        <v>34</v>
      </c>
      <c r="B40" s="64"/>
      <c r="C40" s="58" t="str">
        <f ca="1">IF(AND(B40="",OFFSET(B40,-1,0,1,1)&lt;&gt;""),OFFSET(C40,-1,0,1,1),IF(AND(B40="",OFFSET(B40,-1,0,1,1)="",OR(OFFSET(N40,-1,0,1)&lt;&gt;"",OFFSET(P40,-1,0,1,1)&lt;&gt;"")),OFFSET(C40,-2,0,1,1),IFERROR(VLOOKUP(【小】入力シート➁!B40,テーブル1[[#All],[医薬品名]:[単位2]],COLUMN(【小】入力シート➁!P36)-3,0),"")))</f>
        <v/>
      </c>
      <c r="D40" s="65"/>
      <c r="E40" s="60" t="str">
        <f ca="1">IF(AND(B40="",OFFSET(B40,-1,0,1,1)&lt;&gt;""),OFFSET(E40,-1,0,1,1),IF(AND(B40="",OFFSET(B40,-1,0,1,1)="",OR(OR(OFFSET(F40,-1,0,1)&lt;0,OFFSET(H40,-1,0,1)&lt;0),OFFSET(P40,-1,0,1,1)&lt;&gt;"")),OFFSET(E40,-2,0,1,1),IFERROR(VLOOKUP(【小】入力シート➁!B40,テーブル1[[#All],[医薬品名]:[単位2]],COLUMN(テーブル1[[#Headers],[単位2]])-3,0),"")))</f>
        <v/>
      </c>
      <c r="F40" s="66"/>
      <c r="G40" s="62" t="str">
        <f t="shared" ca="1" si="0"/>
        <v/>
      </c>
      <c r="H40" s="69"/>
      <c r="I40" s="62" t="str">
        <f t="shared" ca="1" si="1"/>
        <v/>
      </c>
      <c r="J40" s="77"/>
      <c r="K40" s="62" t="str">
        <f t="shared" ca="1" si="2"/>
        <v/>
      </c>
      <c r="L40" s="78"/>
      <c r="M40" s="62" t="str">
        <f t="shared" ca="1" si="3"/>
        <v/>
      </c>
      <c r="N40" s="79"/>
      <c r="O40" s="81"/>
      <c r="P40" s="81"/>
      <c r="Q40" s="89"/>
      <c r="R40" s="90"/>
      <c r="S40" s="88" t="str">
        <f t="shared" ca="1" si="6"/>
        <v/>
      </c>
      <c r="V40" s="16">
        <f t="shared" si="4"/>
        <v>1</v>
      </c>
    </row>
    <row r="41" spans="1:22" ht="40" customHeight="1">
      <c r="A41" s="16">
        <f t="shared" ca="1" si="5"/>
        <v>35</v>
      </c>
      <c r="B41" s="64"/>
      <c r="C41" s="58" t="str">
        <f ca="1">IF(AND(B41="",OFFSET(B41,-1,0,1,1)&lt;&gt;""),OFFSET(C41,-1,0,1,1),IF(AND(B41="",OFFSET(B41,-1,0,1,1)="",OR(OFFSET(N41,-1,0,1)&lt;&gt;"",OFFSET(P41,-1,0,1,1)&lt;&gt;"")),OFFSET(C41,-2,0,1,1),IFERROR(VLOOKUP(【小】入力シート➁!B41,テーブル1[[#All],[医薬品名]:[単位2]],COLUMN(【小】入力シート➁!P37)-3,0),"")))</f>
        <v/>
      </c>
      <c r="D41" s="65"/>
      <c r="E41" s="60" t="str">
        <f ca="1">IF(AND(B41="",OFFSET(B41,-1,0,1,1)&lt;&gt;""),OFFSET(E41,-1,0,1,1),IF(AND(B41="",OFFSET(B41,-1,0,1,1)="",OR(OR(OFFSET(F41,-1,0,1)&lt;0,OFFSET(H41,-1,0,1)&lt;0),OFFSET(P41,-1,0,1,1)&lt;&gt;"")),OFFSET(E41,-2,0,1,1),IFERROR(VLOOKUP(【小】入力シート➁!B41,テーブル1[[#All],[医薬品名]:[単位2]],COLUMN(テーブル1[[#Headers],[単位2]])-3,0),"")))</f>
        <v/>
      </c>
      <c r="F41" s="66"/>
      <c r="G41" s="62" t="str">
        <f t="shared" ca="1" si="0"/>
        <v/>
      </c>
      <c r="H41" s="69"/>
      <c r="I41" s="62" t="str">
        <f t="shared" ca="1" si="1"/>
        <v/>
      </c>
      <c r="J41" s="77"/>
      <c r="K41" s="62" t="str">
        <f t="shared" ca="1" si="2"/>
        <v/>
      </c>
      <c r="L41" s="78"/>
      <c r="M41" s="62" t="str">
        <f t="shared" ca="1" si="3"/>
        <v/>
      </c>
      <c r="N41" s="79"/>
      <c r="O41" s="81"/>
      <c r="P41" s="81"/>
      <c r="Q41" s="89"/>
      <c r="R41" s="90"/>
      <c r="S41" s="88" t="str">
        <f t="shared" ca="1" si="6"/>
        <v/>
      </c>
      <c r="V41" s="16">
        <f t="shared" si="4"/>
        <v>1</v>
      </c>
    </row>
    <row r="42" spans="1:22" ht="40" customHeight="1">
      <c r="A42" s="16">
        <f t="shared" ca="1" si="5"/>
        <v>36</v>
      </c>
      <c r="B42" s="64"/>
      <c r="C42" s="58" t="str">
        <f ca="1">IF(AND(B42="",OFFSET(B42,-1,0,1,1)&lt;&gt;""),OFFSET(C42,-1,0,1,1),IF(AND(B42="",OFFSET(B42,-1,0,1,1)="",OR(OFFSET(N42,-1,0,1)&lt;&gt;"",OFFSET(P42,-1,0,1,1)&lt;&gt;"")),OFFSET(C42,-2,0,1,1),IFERROR(VLOOKUP(【小】入力シート➁!B42,テーブル1[[#All],[医薬品名]:[単位2]],COLUMN(【小】入力シート➁!P38)-3,0),"")))</f>
        <v/>
      </c>
      <c r="D42" s="65"/>
      <c r="E42" s="60" t="str">
        <f ca="1">IF(AND(B42="",OFFSET(B42,-1,0,1,1)&lt;&gt;""),OFFSET(E42,-1,0,1,1),IF(AND(B42="",OFFSET(B42,-1,0,1,1)="",OR(OR(OFFSET(F42,-1,0,1)&lt;0,OFFSET(H42,-1,0,1)&lt;0),OFFSET(P42,-1,0,1,1)&lt;&gt;"")),OFFSET(E42,-2,0,1,1),IFERROR(VLOOKUP(【小】入力シート➁!B42,テーブル1[[#All],[医薬品名]:[単位2]],COLUMN(テーブル1[[#Headers],[単位2]])-3,0),"")))</f>
        <v/>
      </c>
      <c r="F42" s="66"/>
      <c r="G42" s="62" t="str">
        <f t="shared" ca="1" si="0"/>
        <v/>
      </c>
      <c r="H42" s="69"/>
      <c r="I42" s="62" t="str">
        <f t="shared" ca="1" si="1"/>
        <v/>
      </c>
      <c r="J42" s="77"/>
      <c r="K42" s="62" t="str">
        <f t="shared" ca="1" si="2"/>
        <v/>
      </c>
      <c r="L42" s="78"/>
      <c r="M42" s="62" t="str">
        <f t="shared" ca="1" si="3"/>
        <v/>
      </c>
      <c r="N42" s="79"/>
      <c r="O42" s="81"/>
      <c r="P42" s="81"/>
      <c r="Q42" s="89"/>
      <c r="R42" s="90"/>
      <c r="S42" s="88" t="str">
        <f t="shared" ca="1" si="6"/>
        <v/>
      </c>
      <c r="V42" s="16">
        <f t="shared" si="4"/>
        <v>1</v>
      </c>
    </row>
    <row r="43" spans="1:22" ht="40" customHeight="1">
      <c r="A43" s="16">
        <f t="shared" ca="1" si="5"/>
        <v>37</v>
      </c>
      <c r="B43" s="64"/>
      <c r="C43" s="58" t="str">
        <f ca="1">IF(AND(B43="",OFFSET(B43,-1,0,1,1)&lt;&gt;""),OFFSET(C43,-1,0,1,1),IF(AND(B43="",OFFSET(B43,-1,0,1,1)="",OR(OFFSET(N43,-1,0,1)&lt;&gt;"",OFFSET(P43,-1,0,1,1)&lt;&gt;"")),OFFSET(C43,-2,0,1,1),IFERROR(VLOOKUP(【小】入力シート➁!B43,テーブル1[[#All],[医薬品名]:[単位2]],COLUMN(【小】入力シート➁!P39)-3,0),"")))</f>
        <v/>
      </c>
      <c r="D43" s="65"/>
      <c r="E43" s="60" t="str">
        <f ca="1">IF(AND(B43="",OFFSET(B43,-1,0,1,1)&lt;&gt;""),OFFSET(E43,-1,0,1,1),IF(AND(B43="",OFFSET(B43,-1,0,1,1)="",OR(OR(OFFSET(F43,-1,0,1)&lt;0,OFFSET(H43,-1,0,1)&lt;0),OFFSET(P43,-1,0,1,1)&lt;&gt;"")),OFFSET(E43,-2,0,1,1),IFERROR(VLOOKUP(【小】入力シート➁!B43,テーブル1[[#All],[医薬品名]:[単位2]],COLUMN(テーブル1[[#Headers],[単位2]])-3,0),"")))</f>
        <v/>
      </c>
      <c r="F43" s="66"/>
      <c r="G43" s="62" t="str">
        <f t="shared" ca="1" si="0"/>
        <v/>
      </c>
      <c r="H43" s="69"/>
      <c r="I43" s="62" t="str">
        <f t="shared" ca="1" si="1"/>
        <v/>
      </c>
      <c r="J43" s="77"/>
      <c r="K43" s="62" t="str">
        <f t="shared" ca="1" si="2"/>
        <v/>
      </c>
      <c r="L43" s="78"/>
      <c r="M43" s="62" t="str">
        <f t="shared" ca="1" si="3"/>
        <v/>
      </c>
      <c r="N43" s="79"/>
      <c r="O43" s="81"/>
      <c r="P43" s="81"/>
      <c r="Q43" s="89"/>
      <c r="R43" s="90"/>
      <c r="S43" s="88" t="str">
        <f t="shared" ca="1" si="6"/>
        <v/>
      </c>
      <c r="V43" s="16">
        <f t="shared" si="4"/>
        <v>1</v>
      </c>
    </row>
    <row r="44" spans="1:22" ht="40" customHeight="1">
      <c r="A44" s="16">
        <f t="shared" ca="1" si="5"/>
        <v>38</v>
      </c>
      <c r="B44" s="64"/>
      <c r="C44" s="58" t="str">
        <f ca="1">IF(AND(B44="",OFFSET(B44,-1,0,1,1)&lt;&gt;""),OFFSET(C44,-1,0,1,1),IF(AND(B44="",OFFSET(B44,-1,0,1,1)="",OR(OFFSET(N44,-1,0,1)&lt;&gt;"",OFFSET(P44,-1,0,1,1)&lt;&gt;"")),OFFSET(C44,-2,0,1,1),IFERROR(VLOOKUP(【小】入力シート➁!B44,テーブル1[[#All],[医薬品名]:[単位2]],COLUMN(【小】入力シート➁!P40)-3,0),"")))</f>
        <v/>
      </c>
      <c r="D44" s="65"/>
      <c r="E44" s="60" t="str">
        <f ca="1">IF(AND(B44="",OFFSET(B44,-1,0,1,1)&lt;&gt;""),OFFSET(E44,-1,0,1,1),IF(AND(B44="",OFFSET(B44,-1,0,1,1)="",OR(OR(OFFSET(F44,-1,0,1)&lt;0,OFFSET(H44,-1,0,1)&lt;0),OFFSET(P44,-1,0,1,1)&lt;&gt;"")),OFFSET(E44,-2,0,1,1),IFERROR(VLOOKUP(【小】入力シート➁!B44,テーブル1[[#All],[医薬品名]:[単位2]],COLUMN(テーブル1[[#Headers],[単位2]])-3,0),"")))</f>
        <v/>
      </c>
      <c r="F44" s="66"/>
      <c r="G44" s="62" t="str">
        <f t="shared" ca="1" si="0"/>
        <v/>
      </c>
      <c r="H44" s="69"/>
      <c r="I44" s="62" t="str">
        <f t="shared" ca="1" si="1"/>
        <v/>
      </c>
      <c r="J44" s="77"/>
      <c r="K44" s="62" t="str">
        <f t="shared" ca="1" si="2"/>
        <v/>
      </c>
      <c r="L44" s="78"/>
      <c r="M44" s="62" t="str">
        <f t="shared" ca="1" si="3"/>
        <v/>
      </c>
      <c r="N44" s="79"/>
      <c r="O44" s="81"/>
      <c r="P44" s="81"/>
      <c r="Q44" s="89"/>
      <c r="R44" s="90"/>
      <c r="S44" s="88" t="str">
        <f t="shared" ca="1" si="6"/>
        <v/>
      </c>
      <c r="V44" s="16">
        <f t="shared" si="4"/>
        <v>1</v>
      </c>
    </row>
    <row r="45" spans="1:22" ht="40" customHeight="1">
      <c r="A45" s="16">
        <f t="shared" ca="1" si="5"/>
        <v>39</v>
      </c>
      <c r="B45" s="64"/>
      <c r="C45" s="58" t="str">
        <f ca="1">IF(AND(B45="",OFFSET(B45,-1,0,1,1)&lt;&gt;""),OFFSET(C45,-1,0,1,1),IF(AND(B45="",OFFSET(B45,-1,0,1,1)="",OR(OFFSET(N45,-1,0,1)&lt;&gt;"",OFFSET(P45,-1,0,1,1)&lt;&gt;"")),OFFSET(C45,-2,0,1,1),IFERROR(VLOOKUP(【小】入力シート➁!B45,テーブル1[[#All],[医薬品名]:[単位2]],COLUMN(【小】入力シート➁!P41)-3,0),"")))</f>
        <v/>
      </c>
      <c r="D45" s="65"/>
      <c r="E45" s="60" t="str">
        <f ca="1">IF(AND(B45="",OFFSET(B45,-1,0,1,1)&lt;&gt;""),OFFSET(E45,-1,0,1,1),IF(AND(B45="",OFFSET(B45,-1,0,1,1)="",OR(OR(OFFSET(F45,-1,0,1)&lt;0,OFFSET(H45,-1,0,1)&lt;0),OFFSET(P45,-1,0,1,1)&lt;&gt;"")),OFFSET(E45,-2,0,1,1),IFERROR(VLOOKUP(【小】入力シート➁!B45,テーブル1[[#All],[医薬品名]:[単位2]],COLUMN(テーブル1[[#Headers],[単位2]])-3,0),"")))</f>
        <v/>
      </c>
      <c r="F45" s="66"/>
      <c r="G45" s="62" t="str">
        <f t="shared" ca="1" si="0"/>
        <v/>
      </c>
      <c r="H45" s="69"/>
      <c r="I45" s="62" t="str">
        <f t="shared" ca="1" si="1"/>
        <v/>
      </c>
      <c r="J45" s="77"/>
      <c r="K45" s="62" t="str">
        <f t="shared" ca="1" si="2"/>
        <v/>
      </c>
      <c r="L45" s="78"/>
      <c r="M45" s="62" t="str">
        <f t="shared" ca="1" si="3"/>
        <v/>
      </c>
      <c r="N45" s="79"/>
      <c r="O45" s="81"/>
      <c r="P45" s="81"/>
      <c r="Q45" s="89"/>
      <c r="R45" s="90"/>
      <c r="S45" s="88" t="str">
        <f t="shared" ca="1" si="6"/>
        <v/>
      </c>
      <c r="V45" s="16">
        <f t="shared" si="4"/>
        <v>1</v>
      </c>
    </row>
    <row r="46" spans="1:22" ht="40" customHeight="1">
      <c r="A46" s="16">
        <f t="shared" ca="1" si="5"/>
        <v>40</v>
      </c>
      <c r="B46" s="64"/>
      <c r="C46" s="58" t="str">
        <f ca="1">IF(AND(B46="",OFFSET(B46,-1,0,1,1)&lt;&gt;""),OFFSET(C46,-1,0,1,1),IF(AND(B46="",OFFSET(B46,-1,0,1,1)="",OR(OFFSET(N46,-1,0,1)&lt;&gt;"",OFFSET(P46,-1,0,1,1)&lt;&gt;"")),OFFSET(C46,-2,0,1,1),IFERROR(VLOOKUP(【小】入力シート➁!B46,テーブル1[[#All],[医薬品名]:[単位2]],COLUMN(【小】入力シート➁!P42)-3,0),"")))</f>
        <v/>
      </c>
      <c r="D46" s="65"/>
      <c r="E46" s="60" t="str">
        <f ca="1">IF(AND(B46="",OFFSET(B46,-1,0,1,1)&lt;&gt;""),OFFSET(E46,-1,0,1,1),IF(AND(B46="",OFFSET(B46,-1,0,1,1)="",OR(OR(OFFSET(F46,-1,0,1)&lt;0,OFFSET(H46,-1,0,1)&lt;0),OFFSET(P46,-1,0,1,1)&lt;&gt;"")),OFFSET(E46,-2,0,1,1),IFERROR(VLOOKUP(【小】入力シート➁!B46,テーブル1[[#All],[医薬品名]:[単位2]],COLUMN(テーブル1[[#Headers],[単位2]])-3,0),"")))</f>
        <v/>
      </c>
      <c r="F46" s="66"/>
      <c r="G46" s="62" t="str">
        <f t="shared" ca="1" si="0"/>
        <v/>
      </c>
      <c r="H46" s="69"/>
      <c r="I46" s="62" t="str">
        <f t="shared" ca="1" si="1"/>
        <v/>
      </c>
      <c r="J46" s="77"/>
      <c r="K46" s="62" t="str">
        <f t="shared" ca="1" si="2"/>
        <v/>
      </c>
      <c r="L46" s="78"/>
      <c r="M46" s="62" t="str">
        <f t="shared" ca="1" si="3"/>
        <v/>
      </c>
      <c r="N46" s="79"/>
      <c r="O46" s="81"/>
      <c r="P46" s="81"/>
      <c r="Q46" s="89"/>
      <c r="R46" s="90"/>
      <c r="S46" s="88" t="str">
        <f t="shared" ca="1" si="6"/>
        <v/>
      </c>
      <c r="V46" s="16">
        <f t="shared" si="4"/>
        <v>1</v>
      </c>
    </row>
    <row r="47" spans="1:22" ht="40" customHeight="1">
      <c r="A47" s="16">
        <f t="shared" ca="1" si="5"/>
        <v>41</v>
      </c>
      <c r="B47" s="64"/>
      <c r="C47" s="58" t="str">
        <f ca="1">IF(AND(B47="",OFFSET(B47,-1,0,1,1)&lt;&gt;""),OFFSET(C47,-1,0,1,1),IF(AND(B47="",OFFSET(B47,-1,0,1,1)="",OR(OFFSET(N47,-1,0,1)&lt;&gt;"",OFFSET(P47,-1,0,1,1)&lt;&gt;"")),OFFSET(C47,-2,0,1,1),IFERROR(VLOOKUP(【小】入力シート➁!B47,テーブル1[[#All],[医薬品名]:[単位2]],COLUMN(【小】入力シート➁!P43)-3,0),"")))</f>
        <v/>
      </c>
      <c r="D47" s="65"/>
      <c r="E47" s="60" t="str">
        <f ca="1">IF(AND(B47="",OFFSET(B47,-1,0,1,1)&lt;&gt;""),OFFSET(E47,-1,0,1,1),IF(AND(B47="",OFFSET(B47,-1,0,1,1)="",OR(OR(OFFSET(F47,-1,0,1)&lt;0,OFFSET(H47,-1,0,1)&lt;0),OFFSET(P47,-1,0,1,1)&lt;&gt;"")),OFFSET(E47,-2,0,1,1),IFERROR(VLOOKUP(【小】入力シート➁!B47,テーブル1[[#All],[医薬品名]:[単位2]],COLUMN(テーブル1[[#Headers],[単位2]])-3,0),"")))</f>
        <v/>
      </c>
      <c r="F47" s="66"/>
      <c r="G47" s="62" t="str">
        <f t="shared" ca="1" si="0"/>
        <v/>
      </c>
      <c r="H47" s="69"/>
      <c r="I47" s="62" t="str">
        <f t="shared" ca="1" si="1"/>
        <v/>
      </c>
      <c r="J47" s="77"/>
      <c r="K47" s="62" t="str">
        <f t="shared" ca="1" si="2"/>
        <v/>
      </c>
      <c r="L47" s="78"/>
      <c r="M47" s="62" t="str">
        <f t="shared" ca="1" si="3"/>
        <v/>
      </c>
      <c r="N47" s="79"/>
      <c r="O47" s="81"/>
      <c r="P47" s="81"/>
      <c r="Q47" s="89"/>
      <c r="R47" s="90"/>
      <c r="S47" s="88" t="str">
        <f t="shared" ca="1" si="6"/>
        <v/>
      </c>
      <c r="V47" s="16">
        <f t="shared" si="4"/>
        <v>1</v>
      </c>
    </row>
    <row r="48" spans="1:22" ht="40" customHeight="1">
      <c r="A48" s="16">
        <f t="shared" ca="1" si="5"/>
        <v>42</v>
      </c>
      <c r="B48" s="64"/>
      <c r="C48" s="58" t="str">
        <f ca="1">IF(AND(B48="",OFFSET(B48,-1,0,1,1)&lt;&gt;""),OFFSET(C48,-1,0,1,1),IF(AND(B48="",OFFSET(B48,-1,0,1,1)="",OR(OFFSET(N48,-1,0,1)&lt;&gt;"",OFFSET(P48,-1,0,1,1)&lt;&gt;"")),OFFSET(C48,-2,0,1,1),IFERROR(VLOOKUP(【小】入力シート➁!B48,テーブル1[[#All],[医薬品名]:[単位2]],COLUMN(【小】入力シート➁!P44)-3,0),"")))</f>
        <v/>
      </c>
      <c r="D48" s="65"/>
      <c r="E48" s="60" t="str">
        <f ca="1">IF(AND(B48="",OFFSET(B48,-1,0,1,1)&lt;&gt;""),OFFSET(E48,-1,0,1,1),IF(AND(B48="",OFFSET(B48,-1,0,1,1)="",OR(OR(OFFSET(F48,-1,0,1)&lt;0,OFFSET(H48,-1,0,1)&lt;0),OFFSET(P48,-1,0,1,1)&lt;&gt;"")),OFFSET(E48,-2,0,1,1),IFERROR(VLOOKUP(【小】入力シート➁!B48,テーブル1[[#All],[医薬品名]:[単位2]],COLUMN(テーブル1[[#Headers],[単位2]])-3,0),"")))</f>
        <v/>
      </c>
      <c r="F48" s="66"/>
      <c r="G48" s="62" t="str">
        <f t="shared" ca="1" si="0"/>
        <v/>
      </c>
      <c r="H48" s="69"/>
      <c r="I48" s="62" t="str">
        <f t="shared" ca="1" si="1"/>
        <v/>
      </c>
      <c r="J48" s="77"/>
      <c r="K48" s="62" t="str">
        <f t="shared" ca="1" si="2"/>
        <v/>
      </c>
      <c r="L48" s="78"/>
      <c r="M48" s="62" t="str">
        <f t="shared" ca="1" si="3"/>
        <v/>
      </c>
      <c r="N48" s="79"/>
      <c r="O48" s="81"/>
      <c r="P48" s="81"/>
      <c r="Q48" s="89"/>
      <c r="R48" s="90"/>
      <c r="S48" s="88" t="str">
        <f t="shared" ca="1" si="6"/>
        <v/>
      </c>
      <c r="V48" s="16">
        <f t="shared" si="4"/>
        <v>1</v>
      </c>
    </row>
    <row r="49" spans="1:22" ht="40" customHeight="1">
      <c r="A49" s="16">
        <f t="shared" ca="1" si="5"/>
        <v>43</v>
      </c>
      <c r="B49" s="64"/>
      <c r="C49" s="58" t="str">
        <f ca="1">IF(AND(B49="",OFFSET(B49,-1,0,1,1)&lt;&gt;""),OFFSET(C49,-1,0,1,1),IF(AND(B49="",OFFSET(B49,-1,0,1,1)="",OR(OFFSET(N49,-1,0,1)&lt;&gt;"",OFFSET(P49,-1,0,1,1)&lt;&gt;"")),OFFSET(C49,-2,0,1,1),IFERROR(VLOOKUP(【小】入力シート➁!B49,テーブル1[[#All],[医薬品名]:[単位2]],COLUMN(【小】入力シート➁!P45)-3,0),"")))</f>
        <v/>
      </c>
      <c r="D49" s="65"/>
      <c r="E49" s="60" t="str">
        <f ca="1">IF(AND(B49="",OFFSET(B49,-1,0,1,1)&lt;&gt;""),OFFSET(E49,-1,0,1,1),IF(AND(B49="",OFFSET(B49,-1,0,1,1)="",OR(OR(OFFSET(F49,-1,0,1)&lt;0,OFFSET(H49,-1,0,1)&lt;0),OFFSET(P49,-1,0,1,1)&lt;&gt;"")),OFFSET(E49,-2,0,1,1),IFERROR(VLOOKUP(【小】入力シート➁!B49,テーブル1[[#All],[医薬品名]:[単位2]],COLUMN(テーブル1[[#Headers],[単位2]])-3,0),"")))</f>
        <v/>
      </c>
      <c r="F49" s="66"/>
      <c r="G49" s="62" t="str">
        <f t="shared" ca="1" si="0"/>
        <v/>
      </c>
      <c r="H49" s="69"/>
      <c r="I49" s="62" t="str">
        <f t="shared" ca="1" si="1"/>
        <v/>
      </c>
      <c r="J49" s="77"/>
      <c r="K49" s="62" t="str">
        <f t="shared" ca="1" si="2"/>
        <v/>
      </c>
      <c r="L49" s="78"/>
      <c r="M49" s="62" t="str">
        <f t="shared" ca="1" si="3"/>
        <v/>
      </c>
      <c r="N49" s="79"/>
      <c r="O49" s="81"/>
      <c r="P49" s="81"/>
      <c r="Q49" s="89"/>
      <c r="R49" s="90"/>
      <c r="S49" s="88" t="str">
        <f t="shared" ca="1" si="6"/>
        <v/>
      </c>
      <c r="V49" s="16">
        <f t="shared" si="4"/>
        <v>1</v>
      </c>
    </row>
    <row r="50" spans="1:22" ht="40" customHeight="1">
      <c r="A50" s="16">
        <f t="shared" ca="1" si="5"/>
        <v>44</v>
      </c>
      <c r="B50" s="64"/>
      <c r="C50" s="58" t="str">
        <f ca="1">IF(AND(B50="",OFFSET(B50,-1,0,1,1)&lt;&gt;""),OFFSET(C50,-1,0,1,1),IF(AND(B50="",OFFSET(B50,-1,0,1,1)="",OR(OFFSET(N50,-1,0,1)&lt;&gt;"",OFFSET(P50,-1,0,1,1)&lt;&gt;"")),OFFSET(C50,-2,0,1,1),IFERROR(VLOOKUP(【小】入力シート➁!B50,テーブル1[[#All],[医薬品名]:[単位2]],COLUMN(【小】入力シート➁!P46)-3,0),"")))</f>
        <v/>
      </c>
      <c r="D50" s="65"/>
      <c r="E50" s="60" t="str">
        <f ca="1">IF(AND(B50="",OFFSET(B50,-1,0,1,1)&lt;&gt;""),OFFSET(E50,-1,0,1,1),IF(AND(B50="",OFFSET(B50,-1,0,1,1)="",OR(OR(OFFSET(F50,-1,0,1)&lt;0,OFFSET(H50,-1,0,1)&lt;0),OFFSET(P50,-1,0,1,1)&lt;&gt;"")),OFFSET(E50,-2,0,1,1),IFERROR(VLOOKUP(【小】入力シート➁!B50,テーブル1[[#All],[医薬品名]:[単位2]],COLUMN(テーブル1[[#Headers],[単位2]])-3,0),"")))</f>
        <v/>
      </c>
      <c r="F50" s="66"/>
      <c r="G50" s="62" t="str">
        <f t="shared" ca="1" si="0"/>
        <v/>
      </c>
      <c r="H50" s="69"/>
      <c r="I50" s="62" t="str">
        <f t="shared" ca="1" si="1"/>
        <v/>
      </c>
      <c r="J50" s="77"/>
      <c r="K50" s="62" t="str">
        <f t="shared" ca="1" si="2"/>
        <v/>
      </c>
      <c r="L50" s="78"/>
      <c r="M50" s="62" t="str">
        <f t="shared" ca="1" si="3"/>
        <v/>
      </c>
      <c r="N50" s="79"/>
      <c r="O50" s="81"/>
      <c r="P50" s="81"/>
      <c r="Q50" s="89"/>
      <c r="R50" s="90"/>
      <c r="S50" s="88" t="str">
        <f t="shared" ca="1" si="6"/>
        <v/>
      </c>
      <c r="V50" s="16">
        <f t="shared" si="4"/>
        <v>1</v>
      </c>
    </row>
    <row r="51" spans="1:22" ht="40" customHeight="1">
      <c r="A51" s="16">
        <f t="shared" ca="1" si="5"/>
        <v>45</v>
      </c>
      <c r="B51" s="64"/>
      <c r="C51" s="58" t="str">
        <f ca="1">IF(AND(B51="",OFFSET(B51,-1,0,1,1)&lt;&gt;""),OFFSET(C51,-1,0,1,1),IF(AND(B51="",OFFSET(B51,-1,0,1,1)="",OR(OFFSET(N51,-1,0,1)&lt;&gt;"",OFFSET(P51,-1,0,1,1)&lt;&gt;"")),OFFSET(C51,-2,0,1,1),IFERROR(VLOOKUP(【小】入力シート➁!B51,テーブル1[[#All],[医薬品名]:[単位2]],COLUMN(【小】入力シート➁!P47)-3,0),"")))</f>
        <v/>
      </c>
      <c r="D51" s="65"/>
      <c r="E51" s="60" t="str">
        <f ca="1">IF(AND(B51="",OFFSET(B51,-1,0,1,1)&lt;&gt;""),OFFSET(E51,-1,0,1,1),IF(AND(B51="",OFFSET(B51,-1,0,1,1)="",OR(OR(OFFSET(F51,-1,0,1)&lt;0,OFFSET(H51,-1,0,1)&lt;0),OFFSET(P51,-1,0,1,1)&lt;&gt;"")),OFFSET(E51,-2,0,1,1),IFERROR(VLOOKUP(【小】入力シート➁!B51,テーブル1[[#All],[医薬品名]:[単位2]],COLUMN(テーブル1[[#Headers],[単位2]])-3,0),"")))</f>
        <v/>
      </c>
      <c r="F51" s="66"/>
      <c r="G51" s="62" t="str">
        <f t="shared" ca="1" si="0"/>
        <v/>
      </c>
      <c r="H51" s="69"/>
      <c r="I51" s="62" t="str">
        <f t="shared" ca="1" si="1"/>
        <v/>
      </c>
      <c r="J51" s="77"/>
      <c r="K51" s="62" t="str">
        <f t="shared" ca="1" si="2"/>
        <v/>
      </c>
      <c r="L51" s="78"/>
      <c r="M51" s="62" t="str">
        <f t="shared" ca="1" si="3"/>
        <v/>
      </c>
      <c r="N51" s="79"/>
      <c r="O51" s="81"/>
      <c r="P51" s="81"/>
      <c r="Q51" s="89"/>
      <c r="R51" s="90"/>
      <c r="S51" s="88" t="str">
        <f t="shared" ca="1" si="6"/>
        <v/>
      </c>
      <c r="V51" s="16">
        <f t="shared" si="4"/>
        <v>1</v>
      </c>
    </row>
    <row r="52" spans="1:22" ht="40" customHeight="1">
      <c r="A52" s="16">
        <f t="shared" ca="1" si="5"/>
        <v>46</v>
      </c>
      <c r="B52" s="64"/>
      <c r="C52" s="58" t="str">
        <f ca="1">IF(AND(B52="",OFFSET(B52,-1,0,1,1)&lt;&gt;""),OFFSET(C52,-1,0,1,1),IF(AND(B52="",OFFSET(B52,-1,0,1,1)="",OR(OFFSET(N52,-1,0,1)&lt;&gt;"",OFFSET(P52,-1,0,1,1)&lt;&gt;"")),OFFSET(C52,-2,0,1,1),IFERROR(VLOOKUP(【小】入力シート➁!B52,テーブル1[[#All],[医薬品名]:[単位2]],COLUMN(【小】入力シート➁!P48)-3,0),"")))</f>
        <v/>
      </c>
      <c r="D52" s="65"/>
      <c r="E52" s="60" t="str">
        <f ca="1">IF(AND(B52="",OFFSET(B52,-1,0,1,1)&lt;&gt;""),OFFSET(E52,-1,0,1,1),IF(AND(B52="",OFFSET(B52,-1,0,1,1)="",OR(OR(OFFSET(F52,-1,0,1)&lt;0,OFFSET(H52,-1,0,1)&lt;0),OFFSET(P52,-1,0,1,1)&lt;&gt;"")),OFFSET(E52,-2,0,1,1),IFERROR(VLOOKUP(【小】入力シート➁!B52,テーブル1[[#All],[医薬品名]:[単位2]],COLUMN(テーブル1[[#Headers],[単位2]])-3,0),"")))</f>
        <v/>
      </c>
      <c r="F52" s="66"/>
      <c r="G52" s="62" t="str">
        <f t="shared" ca="1" si="0"/>
        <v/>
      </c>
      <c r="H52" s="69"/>
      <c r="I52" s="62" t="str">
        <f t="shared" ca="1" si="1"/>
        <v/>
      </c>
      <c r="J52" s="77"/>
      <c r="K52" s="62" t="str">
        <f t="shared" ca="1" si="2"/>
        <v/>
      </c>
      <c r="L52" s="78"/>
      <c r="M52" s="62" t="str">
        <f t="shared" ca="1" si="3"/>
        <v/>
      </c>
      <c r="N52" s="79"/>
      <c r="O52" s="81"/>
      <c r="P52" s="81"/>
      <c r="Q52" s="89"/>
      <c r="R52" s="90"/>
      <c r="S52" s="88" t="str">
        <f t="shared" ca="1" si="6"/>
        <v/>
      </c>
      <c r="V52" s="16">
        <f t="shared" si="4"/>
        <v>1</v>
      </c>
    </row>
    <row r="53" spans="1:22" ht="40" customHeight="1">
      <c r="A53" s="16">
        <f t="shared" ca="1" si="5"/>
        <v>47</v>
      </c>
      <c r="B53" s="64"/>
      <c r="C53" s="58" t="str">
        <f ca="1">IF(AND(B53="",OFFSET(B53,-1,0,1,1)&lt;&gt;""),OFFSET(C53,-1,0,1,1),IF(AND(B53="",OFFSET(B53,-1,0,1,1)="",OR(OFFSET(N53,-1,0,1)&lt;&gt;"",OFFSET(P53,-1,0,1,1)&lt;&gt;"")),OFFSET(C53,-2,0,1,1),IFERROR(VLOOKUP(【小】入力シート➁!B53,テーブル1[[#All],[医薬品名]:[単位2]],COLUMN(【小】入力シート➁!P49)-3,0),"")))</f>
        <v/>
      </c>
      <c r="D53" s="65"/>
      <c r="E53" s="60" t="str">
        <f ca="1">IF(AND(B53="",OFFSET(B53,-1,0,1,1)&lt;&gt;""),OFFSET(E53,-1,0,1,1),IF(AND(B53="",OFFSET(B53,-1,0,1,1)="",OR(OR(OFFSET(F53,-1,0,1)&lt;0,OFFSET(H53,-1,0,1)&lt;0),OFFSET(P53,-1,0,1,1)&lt;&gt;"")),OFFSET(E53,-2,0,1,1),IFERROR(VLOOKUP(【小】入力シート➁!B53,テーブル1[[#All],[医薬品名]:[単位2]],COLUMN(テーブル1[[#Headers],[単位2]])-3,0),"")))</f>
        <v/>
      </c>
      <c r="F53" s="66"/>
      <c r="G53" s="62" t="str">
        <f t="shared" ca="1" si="0"/>
        <v/>
      </c>
      <c r="H53" s="69"/>
      <c r="I53" s="62" t="str">
        <f t="shared" ca="1" si="1"/>
        <v/>
      </c>
      <c r="J53" s="77"/>
      <c r="K53" s="62" t="str">
        <f t="shared" ca="1" si="2"/>
        <v/>
      </c>
      <c r="L53" s="78"/>
      <c r="M53" s="62" t="str">
        <f t="shared" ca="1" si="3"/>
        <v/>
      </c>
      <c r="N53" s="79"/>
      <c r="O53" s="81"/>
      <c r="P53" s="81"/>
      <c r="Q53" s="89"/>
      <c r="R53" s="90"/>
      <c r="S53" s="88" t="str">
        <f t="shared" ca="1" si="6"/>
        <v/>
      </c>
      <c r="V53" s="16">
        <f t="shared" si="4"/>
        <v>1</v>
      </c>
    </row>
    <row r="54" spans="1:22" ht="40" customHeight="1">
      <c r="A54" s="16">
        <f t="shared" ca="1" si="5"/>
        <v>48</v>
      </c>
      <c r="B54" s="64"/>
      <c r="C54" s="58" t="str">
        <f ca="1">IF(AND(B54="",OFFSET(B54,-1,0,1,1)&lt;&gt;""),OFFSET(C54,-1,0,1,1),IF(AND(B54="",OFFSET(B54,-1,0,1,1)="",OR(OFFSET(N54,-1,0,1)&lt;&gt;"",OFFSET(P54,-1,0,1,1)&lt;&gt;"")),OFFSET(C54,-2,0,1,1),IFERROR(VLOOKUP(【小】入力シート➁!B54,テーブル1[[#All],[医薬品名]:[単位2]],COLUMN(【小】入力シート➁!P50)-3,0),"")))</f>
        <v/>
      </c>
      <c r="D54" s="65"/>
      <c r="E54" s="60" t="str">
        <f ca="1">IF(AND(B54="",OFFSET(B54,-1,0,1,1)&lt;&gt;""),OFFSET(E54,-1,0,1,1),IF(AND(B54="",OFFSET(B54,-1,0,1,1)="",OR(OR(OFFSET(F54,-1,0,1)&lt;0,OFFSET(H54,-1,0,1)&lt;0),OFFSET(P54,-1,0,1,1)&lt;&gt;"")),OFFSET(E54,-2,0,1,1),IFERROR(VLOOKUP(【小】入力シート➁!B54,テーブル1[[#All],[医薬品名]:[単位2]],COLUMN(テーブル1[[#Headers],[単位2]])-3,0),"")))</f>
        <v/>
      </c>
      <c r="F54" s="66"/>
      <c r="G54" s="62" t="str">
        <f t="shared" ca="1" si="0"/>
        <v/>
      </c>
      <c r="H54" s="69"/>
      <c r="I54" s="62" t="str">
        <f t="shared" ca="1" si="1"/>
        <v/>
      </c>
      <c r="J54" s="77"/>
      <c r="K54" s="62" t="str">
        <f t="shared" ca="1" si="2"/>
        <v/>
      </c>
      <c r="L54" s="78"/>
      <c r="M54" s="62" t="str">
        <f t="shared" ca="1" si="3"/>
        <v/>
      </c>
      <c r="N54" s="79"/>
      <c r="O54" s="81"/>
      <c r="P54" s="81"/>
      <c r="Q54" s="89"/>
      <c r="R54" s="90"/>
      <c r="S54" s="88" t="str">
        <f t="shared" ca="1" si="6"/>
        <v/>
      </c>
      <c r="V54" s="16">
        <f t="shared" si="4"/>
        <v>1</v>
      </c>
    </row>
    <row r="55" spans="1:22" ht="40" customHeight="1">
      <c r="A55" s="16">
        <f t="shared" ca="1" si="5"/>
        <v>49</v>
      </c>
      <c r="B55" s="64"/>
      <c r="C55" s="58" t="str">
        <f ca="1">IF(AND(B55="",OFFSET(B55,-1,0,1,1)&lt;&gt;""),OFFSET(C55,-1,0,1,1),IF(AND(B55="",OFFSET(B55,-1,0,1,1)="",OR(OFFSET(N55,-1,0,1)&lt;&gt;"",OFFSET(P55,-1,0,1,1)&lt;&gt;"")),OFFSET(C55,-2,0,1,1),IFERROR(VLOOKUP(【小】入力シート➁!B55,テーブル1[[#All],[医薬品名]:[単位2]],COLUMN(【小】入力シート➁!P51)-3,0),"")))</f>
        <v/>
      </c>
      <c r="D55" s="65"/>
      <c r="E55" s="60" t="str">
        <f ca="1">IF(AND(B55="",OFFSET(B55,-1,0,1,1)&lt;&gt;""),OFFSET(E55,-1,0,1,1),IF(AND(B55="",OFFSET(B55,-1,0,1,1)="",OR(OR(OFFSET(F55,-1,0,1)&lt;0,OFFSET(H55,-1,0,1)&lt;0),OFFSET(P55,-1,0,1,1)&lt;&gt;"")),OFFSET(E55,-2,0,1,1),IFERROR(VLOOKUP(【小】入力シート➁!B55,テーブル1[[#All],[医薬品名]:[単位2]],COLUMN(テーブル1[[#Headers],[単位2]])-3,0),"")))</f>
        <v/>
      </c>
      <c r="F55" s="66"/>
      <c r="G55" s="62" t="str">
        <f t="shared" ca="1" si="0"/>
        <v/>
      </c>
      <c r="H55" s="69"/>
      <c r="I55" s="62" t="str">
        <f t="shared" ca="1" si="1"/>
        <v/>
      </c>
      <c r="J55" s="77"/>
      <c r="K55" s="62" t="str">
        <f t="shared" ca="1" si="2"/>
        <v/>
      </c>
      <c r="L55" s="78"/>
      <c r="M55" s="62" t="str">
        <f t="shared" ca="1" si="3"/>
        <v/>
      </c>
      <c r="N55" s="79"/>
      <c r="O55" s="81"/>
      <c r="P55" s="81"/>
      <c r="Q55" s="89"/>
      <c r="R55" s="90"/>
      <c r="S55" s="88" t="str">
        <f t="shared" ca="1" si="6"/>
        <v/>
      </c>
      <c r="V55" s="16">
        <f t="shared" si="4"/>
        <v>1</v>
      </c>
    </row>
    <row r="56" spans="1:22" ht="40" customHeight="1">
      <c r="A56" s="16">
        <f t="shared" ca="1" si="5"/>
        <v>50</v>
      </c>
      <c r="B56" s="64"/>
      <c r="C56" s="58" t="str">
        <f ca="1">IF(AND(B56="",OFFSET(B56,-1,0,1,1)&lt;&gt;""),OFFSET(C56,-1,0,1,1),IF(AND(B56="",OFFSET(B56,-1,0,1,1)="",OR(OFFSET(N56,-1,0,1)&lt;&gt;"",OFFSET(P56,-1,0,1,1)&lt;&gt;"")),OFFSET(C56,-2,0,1,1),IFERROR(VLOOKUP(【小】入力シート➁!B56,テーブル1[[#All],[医薬品名]:[単位2]],COLUMN(【小】入力シート➁!P52)-3,0),"")))</f>
        <v/>
      </c>
      <c r="D56" s="65"/>
      <c r="E56" s="60" t="str">
        <f ca="1">IF(AND(B56="",OFFSET(B56,-1,0,1,1)&lt;&gt;""),OFFSET(E56,-1,0,1,1),IF(AND(B56="",OFFSET(B56,-1,0,1,1)="",OR(OR(OFFSET(F56,-1,0,1)&lt;0,OFFSET(H56,-1,0,1)&lt;0),OFFSET(P56,-1,0,1,1)&lt;&gt;"")),OFFSET(E56,-2,0,1,1),IFERROR(VLOOKUP(【小】入力シート➁!B56,テーブル1[[#All],[医薬品名]:[単位2]],COLUMN(テーブル1[[#Headers],[単位2]])-3,0),"")))</f>
        <v/>
      </c>
      <c r="F56" s="66"/>
      <c r="G56" s="62" t="str">
        <f t="shared" ca="1" si="0"/>
        <v/>
      </c>
      <c r="H56" s="69"/>
      <c r="I56" s="62" t="str">
        <f t="shared" ca="1" si="1"/>
        <v/>
      </c>
      <c r="J56" s="77"/>
      <c r="K56" s="62" t="str">
        <f t="shared" ca="1" si="2"/>
        <v/>
      </c>
      <c r="L56" s="78"/>
      <c r="M56" s="62" t="str">
        <f t="shared" ca="1" si="3"/>
        <v/>
      </c>
      <c r="N56" s="79"/>
      <c r="O56" s="81"/>
      <c r="P56" s="81"/>
      <c r="Q56" s="89"/>
      <c r="R56" s="90"/>
      <c r="S56" s="88" t="str">
        <f t="shared" ca="1" si="6"/>
        <v/>
      </c>
      <c r="V56" s="16">
        <f t="shared" si="4"/>
        <v>1</v>
      </c>
    </row>
    <row r="57" spans="1:22" ht="40" customHeight="1">
      <c r="A57" s="16">
        <f t="shared" ca="1" si="5"/>
        <v>51</v>
      </c>
      <c r="B57" s="64"/>
      <c r="C57" s="58" t="str">
        <f ca="1">IF(AND(B57="",OFFSET(B57,-1,0,1,1)&lt;&gt;""),OFFSET(C57,-1,0,1,1),IF(AND(B57="",OFFSET(B57,-1,0,1,1)="",OR(OFFSET(N57,-1,0,1)&lt;&gt;"",OFFSET(P57,-1,0,1,1)&lt;&gt;"")),OFFSET(C57,-2,0,1,1),IFERROR(VLOOKUP(【小】入力シート➁!B57,テーブル1[[#All],[医薬品名]:[単位2]],COLUMN(【小】入力シート➁!P53)-3,0),"")))</f>
        <v/>
      </c>
      <c r="D57" s="65"/>
      <c r="E57" s="60" t="str">
        <f ca="1">IF(AND(B57="",OFFSET(B57,-1,0,1,1)&lt;&gt;""),OFFSET(E57,-1,0,1,1),IF(AND(B57="",OFFSET(B57,-1,0,1,1)="",OR(OR(OFFSET(F57,-1,0,1)&lt;0,OFFSET(H57,-1,0,1)&lt;0),OFFSET(P57,-1,0,1,1)&lt;&gt;"")),OFFSET(E57,-2,0,1,1),IFERROR(VLOOKUP(【小】入力シート➁!B57,テーブル1[[#All],[医薬品名]:[単位2]],COLUMN(テーブル1[[#Headers],[単位2]])-3,0),"")))</f>
        <v/>
      </c>
      <c r="F57" s="66"/>
      <c r="G57" s="62" t="str">
        <f t="shared" ca="1" si="0"/>
        <v/>
      </c>
      <c r="H57" s="69"/>
      <c r="I57" s="62" t="str">
        <f t="shared" ca="1" si="1"/>
        <v/>
      </c>
      <c r="J57" s="77"/>
      <c r="K57" s="62" t="str">
        <f t="shared" ca="1" si="2"/>
        <v/>
      </c>
      <c r="L57" s="78"/>
      <c r="M57" s="62" t="str">
        <f t="shared" ca="1" si="3"/>
        <v/>
      </c>
      <c r="N57" s="79"/>
      <c r="O57" s="81"/>
      <c r="P57" s="81"/>
      <c r="Q57" s="89"/>
      <c r="R57" s="90"/>
      <c r="S57" s="88" t="str">
        <f t="shared" ca="1" si="6"/>
        <v/>
      </c>
      <c r="V57" s="16">
        <f t="shared" si="4"/>
        <v>1</v>
      </c>
    </row>
    <row r="58" spans="1:22" ht="40" customHeight="1">
      <c r="A58" s="16">
        <f t="shared" ca="1" si="5"/>
        <v>52</v>
      </c>
      <c r="B58" s="64"/>
      <c r="C58" s="58" t="str">
        <f ca="1">IF(AND(B58="",OFFSET(B58,-1,0,1,1)&lt;&gt;""),OFFSET(C58,-1,0,1,1),IF(AND(B58="",OFFSET(B58,-1,0,1,1)="",OR(OFFSET(N58,-1,0,1)&lt;&gt;"",OFFSET(P58,-1,0,1,1)&lt;&gt;"")),OFFSET(C58,-2,0,1,1),IFERROR(VLOOKUP(【小】入力シート➁!B58,テーブル1[[#All],[医薬品名]:[単位2]],COLUMN(【小】入力シート➁!P54)-3,0),"")))</f>
        <v/>
      </c>
      <c r="D58" s="65"/>
      <c r="E58" s="60" t="str">
        <f ca="1">IF(AND(B58="",OFFSET(B58,-1,0,1,1)&lt;&gt;""),OFFSET(E58,-1,0,1,1),IF(AND(B58="",OFFSET(B58,-1,0,1,1)="",OR(OR(OFFSET(F58,-1,0,1)&lt;0,OFFSET(H58,-1,0,1)&lt;0),OFFSET(P58,-1,0,1,1)&lt;&gt;"")),OFFSET(E58,-2,0,1,1),IFERROR(VLOOKUP(【小】入力シート➁!B58,テーブル1[[#All],[医薬品名]:[単位2]],COLUMN(テーブル1[[#Headers],[単位2]])-3,0),"")))</f>
        <v/>
      </c>
      <c r="F58" s="66"/>
      <c r="G58" s="62" t="str">
        <f t="shared" ca="1" si="0"/>
        <v/>
      </c>
      <c r="H58" s="69"/>
      <c r="I58" s="62" t="str">
        <f t="shared" ca="1" si="1"/>
        <v/>
      </c>
      <c r="J58" s="77"/>
      <c r="K58" s="62" t="str">
        <f t="shared" ca="1" si="2"/>
        <v/>
      </c>
      <c r="L58" s="78"/>
      <c r="M58" s="62" t="str">
        <f t="shared" ca="1" si="3"/>
        <v/>
      </c>
      <c r="N58" s="79"/>
      <c r="O58" s="81"/>
      <c r="P58" s="81"/>
      <c r="Q58" s="89"/>
      <c r="R58" s="90"/>
      <c r="S58" s="88" t="str">
        <f t="shared" ca="1" si="6"/>
        <v/>
      </c>
      <c r="V58" s="16">
        <f t="shared" si="4"/>
        <v>1</v>
      </c>
    </row>
    <row r="59" spans="1:22" ht="40" customHeight="1">
      <c r="A59" s="16">
        <f t="shared" ca="1" si="5"/>
        <v>53</v>
      </c>
      <c r="B59" s="64"/>
      <c r="C59" s="58" t="str">
        <f ca="1">IF(AND(B59="",OFFSET(B59,-1,0,1,1)&lt;&gt;""),OFFSET(C59,-1,0,1,1),IF(AND(B59="",OFFSET(B59,-1,0,1,1)="",OR(OFFSET(N59,-1,0,1)&lt;&gt;"",OFFSET(P59,-1,0,1,1)&lt;&gt;"")),OFFSET(C59,-2,0,1,1),IFERROR(VLOOKUP(【小】入力シート➁!B59,テーブル1[[#All],[医薬品名]:[単位2]],COLUMN(【小】入力シート➁!P55)-3,0),"")))</f>
        <v/>
      </c>
      <c r="D59" s="65"/>
      <c r="E59" s="60" t="str">
        <f ca="1">IF(AND(B59="",OFFSET(B59,-1,0,1,1)&lt;&gt;""),OFFSET(E59,-1,0,1,1),IF(AND(B59="",OFFSET(B59,-1,0,1,1)="",OR(OR(OFFSET(F59,-1,0,1)&lt;0,OFFSET(H59,-1,0,1)&lt;0),OFFSET(P59,-1,0,1,1)&lt;&gt;"")),OFFSET(E59,-2,0,1,1),IFERROR(VLOOKUP(【小】入力シート➁!B59,テーブル1[[#All],[医薬品名]:[単位2]],COLUMN(テーブル1[[#Headers],[単位2]])-3,0),"")))</f>
        <v/>
      </c>
      <c r="F59" s="66"/>
      <c r="G59" s="62" t="str">
        <f t="shared" ca="1" si="0"/>
        <v/>
      </c>
      <c r="H59" s="69"/>
      <c r="I59" s="62" t="str">
        <f t="shared" ca="1" si="1"/>
        <v/>
      </c>
      <c r="J59" s="77"/>
      <c r="K59" s="62" t="str">
        <f t="shared" ca="1" si="2"/>
        <v/>
      </c>
      <c r="L59" s="78"/>
      <c r="M59" s="62" t="str">
        <f t="shared" ca="1" si="3"/>
        <v/>
      </c>
      <c r="N59" s="79"/>
      <c r="O59" s="81"/>
      <c r="P59" s="81"/>
      <c r="Q59" s="89"/>
      <c r="R59" s="90"/>
      <c r="S59" s="88" t="str">
        <f t="shared" ca="1" si="6"/>
        <v/>
      </c>
      <c r="V59" s="16">
        <f t="shared" si="4"/>
        <v>1</v>
      </c>
    </row>
    <row r="60" spans="1:22" ht="40" customHeight="1">
      <c r="A60" s="16">
        <f t="shared" ca="1" si="5"/>
        <v>54</v>
      </c>
      <c r="B60" s="64"/>
      <c r="C60" s="58" t="str">
        <f ca="1">IF(AND(B60="",OFFSET(B60,-1,0,1,1)&lt;&gt;""),OFFSET(C60,-1,0,1,1),IF(AND(B60="",OFFSET(B60,-1,0,1,1)="",OR(OFFSET(N60,-1,0,1)&lt;&gt;"",OFFSET(P60,-1,0,1,1)&lt;&gt;"")),OFFSET(C60,-2,0,1,1),IFERROR(VLOOKUP(【小】入力シート➁!B60,テーブル1[[#All],[医薬品名]:[単位2]],COLUMN(【小】入力シート➁!P56)-3,0),"")))</f>
        <v/>
      </c>
      <c r="D60" s="65"/>
      <c r="E60" s="60" t="str">
        <f ca="1">IF(AND(B60="",OFFSET(B60,-1,0,1,1)&lt;&gt;""),OFFSET(E60,-1,0,1,1),IF(AND(B60="",OFFSET(B60,-1,0,1,1)="",OR(OR(OFFSET(F60,-1,0,1)&lt;0,OFFSET(H60,-1,0,1)&lt;0),OFFSET(P60,-1,0,1,1)&lt;&gt;"")),OFFSET(E60,-2,0,1,1),IFERROR(VLOOKUP(【小】入力シート➁!B60,テーブル1[[#All],[医薬品名]:[単位2]],COLUMN(テーブル1[[#Headers],[単位2]])-3,0),"")))</f>
        <v/>
      </c>
      <c r="F60" s="66"/>
      <c r="G60" s="62" t="str">
        <f t="shared" ca="1" si="0"/>
        <v/>
      </c>
      <c r="H60" s="69"/>
      <c r="I60" s="62" t="str">
        <f t="shared" ca="1" si="1"/>
        <v/>
      </c>
      <c r="J60" s="77"/>
      <c r="K60" s="62" t="str">
        <f t="shared" ca="1" si="2"/>
        <v/>
      </c>
      <c r="L60" s="78"/>
      <c r="M60" s="62" t="str">
        <f t="shared" ca="1" si="3"/>
        <v/>
      </c>
      <c r="N60" s="79"/>
      <c r="O60" s="81"/>
      <c r="P60" s="81"/>
      <c r="Q60" s="89"/>
      <c r="R60" s="90"/>
      <c r="S60" s="88" t="str">
        <f t="shared" ca="1" si="6"/>
        <v/>
      </c>
      <c r="V60" s="16">
        <f t="shared" si="4"/>
        <v>1</v>
      </c>
    </row>
    <row r="61" spans="1:22" ht="40" customHeight="1">
      <c r="A61" s="16">
        <f t="shared" ca="1" si="5"/>
        <v>55</v>
      </c>
      <c r="B61" s="64"/>
      <c r="C61" s="58" t="str">
        <f ca="1">IF(AND(B61="",OFFSET(B61,-1,0,1,1)&lt;&gt;""),OFFSET(C61,-1,0,1,1),IF(AND(B61="",OFFSET(B61,-1,0,1,1)="",OR(OFFSET(N61,-1,0,1)&lt;&gt;"",OFFSET(P61,-1,0,1,1)&lt;&gt;"")),OFFSET(C61,-2,0,1,1),IFERROR(VLOOKUP(【小】入力シート➁!B61,テーブル1[[#All],[医薬品名]:[単位2]],COLUMN(【小】入力シート➁!P57)-3,0),"")))</f>
        <v/>
      </c>
      <c r="D61" s="65"/>
      <c r="E61" s="60" t="str">
        <f ca="1">IF(AND(B61="",OFFSET(B61,-1,0,1,1)&lt;&gt;""),OFFSET(E61,-1,0,1,1),IF(AND(B61="",OFFSET(B61,-1,0,1,1)="",OR(OR(OFFSET(F61,-1,0,1)&lt;0,OFFSET(H61,-1,0,1)&lt;0),OFFSET(P61,-1,0,1,1)&lt;&gt;"")),OFFSET(E61,-2,0,1,1),IFERROR(VLOOKUP(【小】入力シート➁!B61,テーブル1[[#All],[医薬品名]:[単位2]],COLUMN(テーブル1[[#Headers],[単位2]])-3,0),"")))</f>
        <v/>
      </c>
      <c r="F61" s="66"/>
      <c r="G61" s="62" t="str">
        <f t="shared" ca="1" si="0"/>
        <v/>
      </c>
      <c r="H61" s="69"/>
      <c r="I61" s="62" t="str">
        <f t="shared" ca="1" si="1"/>
        <v/>
      </c>
      <c r="J61" s="77"/>
      <c r="K61" s="62" t="str">
        <f t="shared" ca="1" si="2"/>
        <v/>
      </c>
      <c r="L61" s="78"/>
      <c r="M61" s="62" t="str">
        <f t="shared" ca="1" si="3"/>
        <v/>
      </c>
      <c r="N61" s="79"/>
      <c r="O61" s="81"/>
      <c r="P61" s="81"/>
      <c r="Q61" s="89"/>
      <c r="R61" s="90"/>
      <c r="S61" s="88" t="str">
        <f t="shared" ca="1" si="6"/>
        <v/>
      </c>
      <c r="V61" s="16">
        <f t="shared" si="4"/>
        <v>1</v>
      </c>
    </row>
    <row r="62" spans="1:22" ht="40" customHeight="1">
      <c r="A62" s="16">
        <f t="shared" ca="1" si="5"/>
        <v>56</v>
      </c>
      <c r="B62" s="64"/>
      <c r="C62" s="58" t="str">
        <f ca="1">IF(AND(B62="",OFFSET(B62,-1,0,1,1)&lt;&gt;""),OFFSET(C62,-1,0,1,1),IF(AND(B62="",OFFSET(B62,-1,0,1,1)="",OR(OFFSET(N62,-1,0,1)&lt;&gt;"",OFFSET(P62,-1,0,1,1)&lt;&gt;"")),OFFSET(C62,-2,0,1,1),IFERROR(VLOOKUP(【小】入力シート➁!B62,テーブル1[[#All],[医薬品名]:[単位2]],COLUMN(【小】入力シート➁!P58)-3,0),"")))</f>
        <v/>
      </c>
      <c r="D62" s="65"/>
      <c r="E62" s="60" t="str">
        <f ca="1">IF(AND(B62="",OFFSET(B62,-1,0,1,1)&lt;&gt;""),OFFSET(E62,-1,0,1,1),IF(AND(B62="",OFFSET(B62,-1,0,1,1)="",OR(OR(OFFSET(F62,-1,0,1)&lt;0,OFFSET(H62,-1,0,1)&lt;0),OFFSET(P62,-1,0,1,1)&lt;&gt;"")),OFFSET(E62,-2,0,1,1),IFERROR(VLOOKUP(【小】入力シート➁!B62,テーブル1[[#All],[医薬品名]:[単位2]],COLUMN(テーブル1[[#Headers],[単位2]])-3,0),"")))</f>
        <v/>
      </c>
      <c r="F62" s="66"/>
      <c r="G62" s="62" t="str">
        <f t="shared" ca="1" si="0"/>
        <v/>
      </c>
      <c r="H62" s="69"/>
      <c r="I62" s="62" t="str">
        <f t="shared" ca="1" si="1"/>
        <v/>
      </c>
      <c r="J62" s="77"/>
      <c r="K62" s="62" t="str">
        <f t="shared" ca="1" si="2"/>
        <v/>
      </c>
      <c r="L62" s="78"/>
      <c r="M62" s="62" t="str">
        <f t="shared" ca="1" si="3"/>
        <v/>
      </c>
      <c r="N62" s="79"/>
      <c r="O62" s="81"/>
      <c r="P62" s="81"/>
      <c r="Q62" s="89"/>
      <c r="R62" s="90"/>
      <c r="S62" s="88" t="str">
        <f t="shared" ca="1" si="6"/>
        <v/>
      </c>
      <c r="V62" s="16">
        <f t="shared" si="4"/>
        <v>1</v>
      </c>
    </row>
    <row r="63" spans="1:22" ht="40" customHeight="1">
      <c r="A63" s="16">
        <f t="shared" ca="1" si="5"/>
        <v>57</v>
      </c>
      <c r="B63" s="64"/>
      <c r="C63" s="58" t="str">
        <f ca="1">IF(AND(B63="",OFFSET(B63,-1,0,1,1)&lt;&gt;""),OFFSET(C63,-1,0,1,1),IF(AND(B63="",OFFSET(B63,-1,0,1,1)="",OR(OFFSET(N63,-1,0,1)&lt;&gt;"",OFFSET(P63,-1,0,1,1)&lt;&gt;"")),OFFSET(C63,-2,0,1,1),IFERROR(VLOOKUP(【小】入力シート➁!B63,テーブル1[[#All],[医薬品名]:[単位2]],COLUMN(【小】入力シート➁!P59)-3,0),"")))</f>
        <v/>
      </c>
      <c r="D63" s="65"/>
      <c r="E63" s="60" t="str">
        <f ca="1">IF(AND(B63="",OFFSET(B63,-1,0,1,1)&lt;&gt;""),OFFSET(E63,-1,0,1,1),IF(AND(B63="",OFFSET(B63,-1,0,1,1)="",OR(OR(OFFSET(F63,-1,0,1)&lt;0,OFFSET(H63,-1,0,1)&lt;0),OFFSET(P63,-1,0,1,1)&lt;&gt;"")),OFFSET(E63,-2,0,1,1),IFERROR(VLOOKUP(【小】入力シート➁!B63,テーブル1[[#All],[医薬品名]:[単位2]],COLUMN(テーブル1[[#Headers],[単位2]])-3,0),"")))</f>
        <v/>
      </c>
      <c r="F63" s="66"/>
      <c r="G63" s="62" t="str">
        <f t="shared" ca="1" si="0"/>
        <v/>
      </c>
      <c r="H63" s="69"/>
      <c r="I63" s="62" t="str">
        <f t="shared" ca="1" si="1"/>
        <v/>
      </c>
      <c r="J63" s="77"/>
      <c r="K63" s="62" t="str">
        <f t="shared" ca="1" si="2"/>
        <v/>
      </c>
      <c r="L63" s="78"/>
      <c r="M63" s="62" t="str">
        <f t="shared" ca="1" si="3"/>
        <v/>
      </c>
      <c r="N63" s="79"/>
      <c r="O63" s="81"/>
      <c r="P63" s="81"/>
      <c r="Q63" s="89"/>
      <c r="R63" s="90"/>
      <c r="S63" s="88" t="str">
        <f t="shared" ca="1" si="6"/>
        <v/>
      </c>
      <c r="V63" s="16">
        <f t="shared" si="4"/>
        <v>1</v>
      </c>
    </row>
    <row r="64" spans="1:22" ht="40" customHeight="1">
      <c r="A64" s="16">
        <f t="shared" ca="1" si="5"/>
        <v>58</v>
      </c>
      <c r="B64" s="64"/>
      <c r="C64" s="58" t="str">
        <f ca="1">IF(AND(B64="",OFFSET(B64,-1,0,1,1)&lt;&gt;""),OFFSET(C64,-1,0,1,1),IF(AND(B64="",OFFSET(B64,-1,0,1,1)="",OR(OFFSET(N64,-1,0,1)&lt;&gt;"",OFFSET(P64,-1,0,1,1)&lt;&gt;"")),OFFSET(C64,-2,0,1,1),IFERROR(VLOOKUP(【小】入力シート➁!B64,テーブル1[[#All],[医薬品名]:[単位2]],COLUMN(【小】入力シート➁!P60)-3,0),"")))</f>
        <v/>
      </c>
      <c r="D64" s="65"/>
      <c r="E64" s="60" t="str">
        <f ca="1">IF(AND(B64="",OFFSET(B64,-1,0,1,1)&lt;&gt;""),OFFSET(E64,-1,0,1,1),IF(AND(B64="",OFFSET(B64,-1,0,1,1)="",OR(OR(OFFSET(F64,-1,0,1)&lt;0,OFFSET(H64,-1,0,1)&lt;0),OFFSET(P64,-1,0,1,1)&lt;&gt;"")),OFFSET(E64,-2,0,1,1),IFERROR(VLOOKUP(【小】入力シート➁!B64,テーブル1[[#All],[医薬品名]:[単位2]],COLUMN(テーブル1[[#Headers],[単位2]])-3,0),"")))</f>
        <v/>
      </c>
      <c r="F64" s="66"/>
      <c r="G64" s="62" t="str">
        <f t="shared" ca="1" si="0"/>
        <v/>
      </c>
      <c r="H64" s="69"/>
      <c r="I64" s="62" t="str">
        <f t="shared" ca="1" si="1"/>
        <v/>
      </c>
      <c r="J64" s="77"/>
      <c r="K64" s="62" t="str">
        <f t="shared" ca="1" si="2"/>
        <v/>
      </c>
      <c r="L64" s="78"/>
      <c r="M64" s="62" t="str">
        <f t="shared" ca="1" si="3"/>
        <v/>
      </c>
      <c r="N64" s="79"/>
      <c r="O64" s="81"/>
      <c r="P64" s="81"/>
      <c r="Q64" s="89"/>
      <c r="R64" s="90"/>
      <c r="S64" s="88" t="str">
        <f t="shared" ca="1" si="6"/>
        <v/>
      </c>
      <c r="V64" s="16">
        <f t="shared" si="4"/>
        <v>1</v>
      </c>
    </row>
    <row r="65" spans="1:22" ht="40" customHeight="1">
      <c r="A65" s="16">
        <f t="shared" ca="1" si="5"/>
        <v>59</v>
      </c>
      <c r="B65" s="64"/>
      <c r="C65" s="58" t="str">
        <f ca="1">IF(AND(B65="",OFFSET(B65,-1,0,1,1)&lt;&gt;""),OFFSET(C65,-1,0,1,1),IF(AND(B65="",OFFSET(B65,-1,0,1,1)="",OR(OFFSET(N65,-1,0,1)&lt;&gt;"",OFFSET(P65,-1,0,1,1)&lt;&gt;"")),OFFSET(C65,-2,0,1,1),IFERROR(VLOOKUP(【小】入力シート➁!B65,テーブル1[[#All],[医薬品名]:[単位2]],COLUMN(【小】入力シート➁!P61)-3,0),"")))</f>
        <v/>
      </c>
      <c r="D65" s="65"/>
      <c r="E65" s="60" t="str">
        <f ca="1">IF(AND(B65="",OFFSET(B65,-1,0,1,1)&lt;&gt;""),OFFSET(E65,-1,0,1,1),IF(AND(B65="",OFFSET(B65,-1,0,1,1)="",OR(OR(OFFSET(F65,-1,0,1)&lt;0,OFFSET(H65,-1,0,1)&lt;0),OFFSET(P65,-1,0,1,1)&lt;&gt;"")),OFFSET(E65,-2,0,1,1),IFERROR(VLOOKUP(【小】入力シート➁!B65,テーブル1[[#All],[医薬品名]:[単位2]],COLUMN(テーブル1[[#Headers],[単位2]])-3,0),"")))</f>
        <v/>
      </c>
      <c r="F65" s="66"/>
      <c r="G65" s="62" t="str">
        <f t="shared" ca="1" si="0"/>
        <v/>
      </c>
      <c r="H65" s="69"/>
      <c r="I65" s="62" t="str">
        <f t="shared" ca="1" si="1"/>
        <v/>
      </c>
      <c r="J65" s="77"/>
      <c r="K65" s="62" t="str">
        <f t="shared" ca="1" si="2"/>
        <v/>
      </c>
      <c r="L65" s="78"/>
      <c r="M65" s="62" t="str">
        <f t="shared" ca="1" si="3"/>
        <v/>
      </c>
      <c r="N65" s="79"/>
      <c r="O65" s="81"/>
      <c r="P65" s="81"/>
      <c r="Q65" s="89"/>
      <c r="R65" s="90"/>
      <c r="S65" s="88" t="str">
        <f t="shared" ca="1" si="6"/>
        <v/>
      </c>
      <c r="V65" s="16">
        <f t="shared" si="4"/>
        <v>1</v>
      </c>
    </row>
    <row r="66" spans="1:22" ht="40" customHeight="1">
      <c r="A66" s="16">
        <f t="shared" ca="1" si="5"/>
        <v>60</v>
      </c>
      <c r="B66" s="64"/>
      <c r="C66" s="58" t="str">
        <f ca="1">IF(AND(B66="",OFFSET(B66,-1,0,1,1)&lt;&gt;""),OFFSET(C66,-1,0,1,1),IF(AND(B66="",OFFSET(B66,-1,0,1,1)="",OR(OFFSET(N66,-1,0,1)&lt;&gt;"",OFFSET(P66,-1,0,1,1)&lt;&gt;"")),OFFSET(C66,-2,0,1,1),IFERROR(VLOOKUP(【小】入力シート➁!B66,テーブル1[[#All],[医薬品名]:[単位2]],COLUMN(【小】入力シート➁!P62)-3,0),"")))</f>
        <v/>
      </c>
      <c r="D66" s="65"/>
      <c r="E66" s="60" t="str">
        <f ca="1">IF(AND(B66="",OFFSET(B66,-1,0,1,1)&lt;&gt;""),OFFSET(E66,-1,0,1,1),IF(AND(B66="",OFFSET(B66,-1,0,1,1)="",OR(OR(OFFSET(F66,-1,0,1)&lt;0,OFFSET(H66,-1,0,1)&lt;0),OFFSET(P66,-1,0,1,1)&lt;&gt;"")),OFFSET(E66,-2,0,1,1),IFERROR(VLOOKUP(【小】入力シート➁!B66,テーブル1[[#All],[医薬品名]:[単位2]],COLUMN(テーブル1[[#Headers],[単位2]])-3,0),"")))</f>
        <v/>
      </c>
      <c r="F66" s="66"/>
      <c r="G66" s="62" t="str">
        <f t="shared" ca="1" si="0"/>
        <v/>
      </c>
      <c r="H66" s="69"/>
      <c r="I66" s="62" t="str">
        <f t="shared" ca="1" si="1"/>
        <v/>
      </c>
      <c r="J66" s="77"/>
      <c r="K66" s="62" t="str">
        <f t="shared" ca="1" si="2"/>
        <v/>
      </c>
      <c r="L66" s="78"/>
      <c r="M66" s="62" t="str">
        <f t="shared" ca="1" si="3"/>
        <v/>
      </c>
      <c r="N66" s="79"/>
      <c r="O66" s="81"/>
      <c r="P66" s="81"/>
      <c r="Q66" s="89"/>
      <c r="R66" s="90"/>
      <c r="S66" s="88" t="str">
        <f t="shared" ca="1" si="6"/>
        <v/>
      </c>
      <c r="V66" s="16">
        <f t="shared" si="4"/>
        <v>1</v>
      </c>
    </row>
    <row r="67" spans="1:22" ht="40" customHeight="1">
      <c r="A67" s="16">
        <f t="shared" ca="1" si="5"/>
        <v>61</v>
      </c>
      <c r="B67" s="64"/>
      <c r="C67" s="58" t="str">
        <f ca="1">IF(AND(B67="",OFFSET(B67,-1,0,1,1)&lt;&gt;""),OFFSET(C67,-1,0,1,1),IF(AND(B67="",OFFSET(B67,-1,0,1,1)="",OR(OFFSET(N67,-1,0,1)&lt;&gt;"",OFFSET(P67,-1,0,1,1)&lt;&gt;"")),OFFSET(C67,-2,0,1,1),IFERROR(VLOOKUP(【小】入力シート➁!B67,テーブル1[[#All],[医薬品名]:[単位2]],COLUMN(【小】入力シート➁!P63)-3,0),"")))</f>
        <v/>
      </c>
      <c r="D67" s="65"/>
      <c r="E67" s="60" t="str">
        <f ca="1">IF(AND(B67="",OFFSET(B67,-1,0,1,1)&lt;&gt;""),OFFSET(E67,-1,0,1,1),IF(AND(B67="",OFFSET(B67,-1,0,1,1)="",OR(OR(OFFSET(F67,-1,0,1)&lt;0,OFFSET(H67,-1,0,1)&lt;0),OFFSET(P67,-1,0,1,1)&lt;&gt;"")),OFFSET(E67,-2,0,1,1),IFERROR(VLOOKUP(【小】入力シート➁!B67,テーブル1[[#All],[医薬品名]:[単位2]],COLUMN(テーブル1[[#Headers],[単位2]])-3,0),"")))</f>
        <v/>
      </c>
      <c r="F67" s="66"/>
      <c r="G67" s="62" t="str">
        <f t="shared" ca="1" si="0"/>
        <v/>
      </c>
      <c r="H67" s="69"/>
      <c r="I67" s="62" t="str">
        <f t="shared" ca="1" si="1"/>
        <v/>
      </c>
      <c r="J67" s="77"/>
      <c r="K67" s="62" t="str">
        <f t="shared" ca="1" si="2"/>
        <v/>
      </c>
      <c r="L67" s="78"/>
      <c r="M67" s="62" t="str">
        <f t="shared" ca="1" si="3"/>
        <v/>
      </c>
      <c r="N67" s="79"/>
      <c r="O67" s="81"/>
      <c r="P67" s="81"/>
      <c r="Q67" s="89"/>
      <c r="R67" s="90"/>
      <c r="S67" s="88" t="str">
        <f t="shared" ca="1" si="6"/>
        <v/>
      </c>
      <c r="V67" s="16">
        <f t="shared" si="4"/>
        <v>1</v>
      </c>
    </row>
    <row r="68" spans="1:22" ht="40" customHeight="1">
      <c r="A68" s="16">
        <f t="shared" ca="1" si="5"/>
        <v>62</v>
      </c>
      <c r="B68" s="64"/>
      <c r="C68" s="58" t="str">
        <f ca="1">IF(AND(B68="",OFFSET(B68,-1,0,1,1)&lt;&gt;""),OFFSET(C68,-1,0,1,1),IF(AND(B68="",OFFSET(B68,-1,0,1,1)="",OR(OFFSET(N68,-1,0,1)&lt;&gt;"",OFFSET(P68,-1,0,1,1)&lt;&gt;"")),OFFSET(C68,-2,0,1,1),IFERROR(VLOOKUP(【小】入力シート➁!B68,テーブル1[[#All],[医薬品名]:[単位2]],COLUMN(【小】入力シート➁!P64)-3,0),"")))</f>
        <v/>
      </c>
      <c r="D68" s="65"/>
      <c r="E68" s="60" t="str">
        <f ca="1">IF(AND(B68="",OFFSET(B68,-1,0,1,1)&lt;&gt;""),OFFSET(E68,-1,0,1,1),IF(AND(B68="",OFFSET(B68,-1,0,1,1)="",OR(OR(OFFSET(F68,-1,0,1)&lt;0,OFFSET(H68,-1,0,1)&lt;0),OFFSET(P68,-1,0,1,1)&lt;&gt;"")),OFFSET(E68,-2,0,1,1),IFERROR(VLOOKUP(【小】入力シート➁!B68,テーブル1[[#All],[医薬品名]:[単位2]],COLUMN(テーブル1[[#Headers],[単位2]])-3,0),"")))</f>
        <v/>
      </c>
      <c r="F68" s="66"/>
      <c r="G68" s="62" t="str">
        <f t="shared" ca="1" si="0"/>
        <v/>
      </c>
      <c r="H68" s="69"/>
      <c r="I68" s="62" t="str">
        <f t="shared" ca="1" si="1"/>
        <v/>
      </c>
      <c r="J68" s="77"/>
      <c r="K68" s="62" t="str">
        <f t="shared" ca="1" si="2"/>
        <v/>
      </c>
      <c r="L68" s="78"/>
      <c r="M68" s="62" t="str">
        <f t="shared" ca="1" si="3"/>
        <v/>
      </c>
      <c r="N68" s="79"/>
      <c r="O68" s="81"/>
      <c r="P68" s="81"/>
      <c r="Q68" s="89"/>
      <c r="R68" s="90"/>
      <c r="S68" s="88" t="str">
        <f t="shared" ca="1" si="6"/>
        <v/>
      </c>
      <c r="V68" s="16">
        <f t="shared" si="4"/>
        <v>1</v>
      </c>
    </row>
    <row r="69" spans="1:22" ht="40" customHeight="1">
      <c r="A69" s="16">
        <f t="shared" ca="1" si="5"/>
        <v>63</v>
      </c>
      <c r="B69" s="64"/>
      <c r="C69" s="58" t="str">
        <f ca="1">IF(AND(B69="",OFFSET(B69,-1,0,1,1)&lt;&gt;""),OFFSET(C69,-1,0,1,1),IF(AND(B69="",OFFSET(B69,-1,0,1,1)="",OR(OFFSET(N69,-1,0,1)&lt;&gt;"",OFFSET(P69,-1,0,1,1)&lt;&gt;"")),OFFSET(C69,-2,0,1,1),IFERROR(VLOOKUP(【小】入力シート➁!B69,テーブル1[[#All],[医薬品名]:[単位2]],COLUMN(【小】入力シート➁!P65)-3,0),"")))</f>
        <v/>
      </c>
      <c r="D69" s="65"/>
      <c r="E69" s="60" t="str">
        <f ca="1">IF(AND(B69="",OFFSET(B69,-1,0,1,1)&lt;&gt;""),OFFSET(E69,-1,0,1,1),IF(AND(B69="",OFFSET(B69,-1,0,1,1)="",OR(OR(OFFSET(F69,-1,0,1)&lt;0,OFFSET(H69,-1,0,1)&lt;0),OFFSET(P69,-1,0,1,1)&lt;&gt;"")),OFFSET(E69,-2,0,1,1),IFERROR(VLOOKUP(【小】入力シート➁!B69,テーブル1[[#All],[医薬品名]:[単位2]],COLUMN(テーブル1[[#Headers],[単位2]])-3,0),"")))</f>
        <v/>
      </c>
      <c r="F69" s="66"/>
      <c r="G69" s="62" t="str">
        <f t="shared" ca="1" si="0"/>
        <v/>
      </c>
      <c r="H69" s="69"/>
      <c r="I69" s="62" t="str">
        <f t="shared" ca="1" si="1"/>
        <v/>
      </c>
      <c r="J69" s="77"/>
      <c r="K69" s="62" t="str">
        <f t="shared" ca="1" si="2"/>
        <v/>
      </c>
      <c r="L69" s="78"/>
      <c r="M69" s="62" t="str">
        <f t="shared" ca="1" si="3"/>
        <v/>
      </c>
      <c r="N69" s="79"/>
      <c r="O69" s="81"/>
      <c r="P69" s="81"/>
      <c r="Q69" s="89"/>
      <c r="R69" s="90"/>
      <c r="S69" s="88" t="str">
        <f t="shared" ca="1" si="6"/>
        <v/>
      </c>
      <c r="V69" s="16">
        <f t="shared" si="4"/>
        <v>1</v>
      </c>
    </row>
    <row r="70" spans="1:22" ht="40" customHeight="1">
      <c r="A70" s="16">
        <f t="shared" ca="1" si="5"/>
        <v>64</v>
      </c>
      <c r="B70" s="64"/>
      <c r="C70" s="58" t="str">
        <f ca="1">IF(AND(B70="",OFFSET(B70,-1,0,1,1)&lt;&gt;""),OFFSET(C70,-1,0,1,1),IF(AND(B70="",OFFSET(B70,-1,0,1,1)="",OR(OFFSET(N70,-1,0,1)&lt;&gt;"",OFFSET(P70,-1,0,1,1)&lt;&gt;"")),OFFSET(C70,-2,0,1,1),IFERROR(VLOOKUP(【小】入力シート➁!B70,テーブル1[[#All],[医薬品名]:[単位2]],COLUMN(【小】入力シート➁!P66)-3,0),"")))</f>
        <v/>
      </c>
      <c r="D70" s="65"/>
      <c r="E70" s="60" t="str">
        <f ca="1">IF(AND(B70="",OFFSET(B70,-1,0,1,1)&lt;&gt;""),OFFSET(E70,-1,0,1,1),IF(AND(B70="",OFFSET(B70,-1,0,1,1)="",OR(OR(OFFSET(F70,-1,0,1)&lt;0,OFFSET(H70,-1,0,1)&lt;0),OFFSET(P70,-1,0,1,1)&lt;&gt;"")),OFFSET(E70,-2,0,1,1),IFERROR(VLOOKUP(【小】入力シート➁!B70,テーブル1[[#All],[医薬品名]:[単位2]],COLUMN(テーブル1[[#Headers],[単位2]])-3,0),"")))</f>
        <v/>
      </c>
      <c r="F70" s="66"/>
      <c r="G70" s="62" t="str">
        <f t="shared" ca="1" si="0"/>
        <v/>
      </c>
      <c r="H70" s="69"/>
      <c r="I70" s="62" t="str">
        <f t="shared" ca="1" si="1"/>
        <v/>
      </c>
      <c r="J70" s="77"/>
      <c r="K70" s="62" t="str">
        <f t="shared" ca="1" si="2"/>
        <v/>
      </c>
      <c r="L70" s="78"/>
      <c r="M70" s="62" t="str">
        <f t="shared" ca="1" si="3"/>
        <v/>
      </c>
      <c r="N70" s="79"/>
      <c r="O70" s="81"/>
      <c r="P70" s="81"/>
      <c r="Q70" s="89"/>
      <c r="R70" s="90"/>
      <c r="S70" s="88" t="str">
        <f t="shared" ca="1" si="6"/>
        <v/>
      </c>
      <c r="V70" s="16">
        <f t="shared" si="4"/>
        <v>1</v>
      </c>
    </row>
    <row r="71" spans="1:22" ht="40" customHeight="1">
      <c r="A71" s="16">
        <f t="shared" ca="1" si="5"/>
        <v>65</v>
      </c>
      <c r="B71" s="64"/>
      <c r="C71" s="58" t="str">
        <f ca="1">IF(AND(B71="",OFFSET(B71,-1,0,1,1)&lt;&gt;""),OFFSET(C71,-1,0,1,1),IF(AND(B71="",OFFSET(B71,-1,0,1,1)="",OR(OFFSET(N71,-1,0,1)&lt;&gt;"",OFFSET(P71,-1,0,1,1)&lt;&gt;"")),OFFSET(C71,-2,0,1,1),IFERROR(VLOOKUP(【小】入力シート➁!B71,テーブル1[[#All],[医薬品名]:[単位2]],COLUMN(【小】入力シート➁!P67)-3,0),"")))</f>
        <v/>
      </c>
      <c r="D71" s="65"/>
      <c r="E71" s="60" t="str">
        <f ca="1">IF(AND(B71="",OFFSET(B71,-1,0,1,1)&lt;&gt;""),OFFSET(E71,-1,0,1,1),IF(AND(B71="",OFFSET(B71,-1,0,1,1)="",OR(OR(OFFSET(F71,-1,0,1)&lt;0,OFFSET(H71,-1,0,1)&lt;0),OFFSET(P71,-1,0,1,1)&lt;&gt;"")),OFFSET(E71,-2,0,1,1),IFERROR(VLOOKUP(【小】入力シート➁!B71,テーブル1[[#All],[医薬品名]:[単位2]],COLUMN(テーブル1[[#Headers],[単位2]])-3,0),"")))</f>
        <v/>
      </c>
      <c r="F71" s="66"/>
      <c r="G71" s="62" t="str">
        <f t="shared" ref="G71:G134" ca="1" si="7">IF(AND(E71="V",C71&lt;&gt;""),"mL",E71)</f>
        <v/>
      </c>
      <c r="H71" s="69"/>
      <c r="I71" s="62" t="str">
        <f t="shared" ref="I71:I134" ca="1" si="8">G71</f>
        <v/>
      </c>
      <c r="J71" s="77"/>
      <c r="K71" s="62" t="str">
        <f t="shared" ref="K71:K134" ca="1" si="9">G71</f>
        <v/>
      </c>
      <c r="L71" s="78"/>
      <c r="M71" s="62" t="str">
        <f t="shared" ref="M71:M134" ca="1" si="10">G71</f>
        <v/>
      </c>
      <c r="N71" s="79"/>
      <c r="O71" s="81"/>
      <c r="P71" s="81"/>
      <c r="Q71" s="89"/>
      <c r="R71" s="90"/>
      <c r="S71" s="88" t="str">
        <f t="shared" ca="1" si="6"/>
        <v/>
      </c>
      <c r="V71" s="16">
        <f t="shared" ref="V71:V134" si="11">IF(ABS(F71+H71+J71+L71)=ABS(F71)+ABS(H71)+ABS(J71)+ABS(L71),1,2)</f>
        <v>1</v>
      </c>
    </row>
    <row r="72" spans="1:22" ht="40" customHeight="1">
      <c r="A72" s="16">
        <f t="shared" ref="A72:A135" ca="1" si="12">OFFSET(A72,-1,0,1,1)+1</f>
        <v>66</v>
      </c>
      <c r="B72" s="64"/>
      <c r="C72" s="58" t="str">
        <f ca="1">IF(AND(B72="",OFFSET(B72,-1,0,1,1)&lt;&gt;""),OFFSET(C72,-1,0,1,1),IF(AND(B72="",OFFSET(B72,-1,0,1,1)="",OR(OFFSET(N72,-1,0,1)&lt;&gt;"",OFFSET(P72,-1,0,1,1)&lt;&gt;"")),OFFSET(C72,-2,0,1,1),IFERROR(VLOOKUP(【小】入力シート➁!B72,テーブル1[[#All],[医薬品名]:[単位2]],COLUMN(【小】入力シート➁!P68)-3,0),"")))</f>
        <v/>
      </c>
      <c r="D72" s="65"/>
      <c r="E72" s="60" t="str">
        <f ca="1">IF(AND(B72="",OFFSET(B72,-1,0,1,1)&lt;&gt;""),OFFSET(E72,-1,0,1,1),IF(AND(B72="",OFFSET(B72,-1,0,1,1)="",OR(OR(OFFSET(F72,-1,0,1)&lt;0,OFFSET(H72,-1,0,1)&lt;0),OFFSET(P72,-1,0,1,1)&lt;&gt;"")),OFFSET(E72,-2,0,1,1),IFERROR(VLOOKUP(【小】入力シート➁!B72,テーブル1[[#All],[医薬品名]:[単位2]],COLUMN(テーブル1[[#Headers],[単位2]])-3,0),"")))</f>
        <v/>
      </c>
      <c r="F72" s="66"/>
      <c r="G72" s="62" t="str">
        <f t="shared" ca="1" si="7"/>
        <v/>
      </c>
      <c r="H72" s="69"/>
      <c r="I72" s="62" t="str">
        <f t="shared" ca="1" si="8"/>
        <v/>
      </c>
      <c r="J72" s="77"/>
      <c r="K72" s="62" t="str">
        <f t="shared" ca="1" si="9"/>
        <v/>
      </c>
      <c r="L72" s="78"/>
      <c r="M72" s="62" t="str">
        <f t="shared" ca="1" si="10"/>
        <v/>
      </c>
      <c r="N72" s="79"/>
      <c r="O72" s="81"/>
      <c r="P72" s="81"/>
      <c r="Q72" s="89"/>
      <c r="R72" s="90"/>
      <c r="S72" s="88" t="str">
        <f t="shared" ref="S72:S135" ca="1" si="13">IF(AND(D72="",F72="",H72="",J72="",L72="",B72="",N72="",O72="",P72="",Q72="",R72=""),"",IF(OR(AND(OR(N72&lt;&gt;"",O72&lt;&gt;"",P72&lt;&gt;"",Q72&lt;&gt;""),R72=""),AND(F72="",H72="",J72="",L72="")),"×",IF(OR(AND(B72&lt;&gt;"",OFFSET(B72,1,0,1,1)="",OR(OFFSET(D72,1,0,1,1)&lt;&gt;"",OFFSET(D72,2,0,1,1)&lt;&gt;"",COUNTIF(B72,"*自家製剤*")&gt;0),OR(D72&lt;&gt;"",COUNTIF(B72,"*自家製剤*")&gt;0),OR(OFFSET(N72,1,0,1,1)&lt;&gt;"",OFFSET(P72,1,0,1,1)&lt;&gt;"",OFFSET(N72,2,0,1,1)&lt;&gt;"",OFFSET(P72,2,0,1,1)&lt;&gt;""),OFFSET(B72,2,0,1,1)="",F72+H72-J72-O72+ABS(OFFSET(F72,1,0,1,1))+ABS(OFFSET(H72,1,0,1,1))-ABS(OFFSET(J72,1,0,1,1))+ABS(OFFSET(F72,2,0,1,1))+ABS(OFFSET(H72,2,0,1,1))-ABS(OFFSET(J72,2,0,1,1))=L72-Q72+ABS(OFFSET(L72,1,0,1,1))+ABS(OFFSET(L72,2,0,1,1)),IF(OR(OFFSET(F72,1,0,1,1)&lt;0,OFFSET(H72,1,0,1,1)&lt;0,OFFSET(J72,1,0,1,1)&lt;0,OFFSET(L72,1,0,1,1)&lt;0),IF(J72&gt;(ABS(OFFSET(F72,1,0,1,1))+ABS(OFFSET(H72,1,0,1,1)))-ABS(OFFSET(L72,1,0,1,1)),AND(J72-(F72+H72+OFFSET(H72,2,0,1,1)-L72-Q72)&lt;=ABS(OFFSET(N72,1,0,1,1)),ABS(OFFSET(N72,1,0,1,1))&lt;=(ABS(OFFSET(F72,1,0,1,1))+ABS(OFFSET(H72,1,0,1,1)))-ABS(OFFSET(L72,1,0,1,1))),AND(J72-(F72+H72+OFFSET(H72,2,0,1,1)-L72-Q72)&lt;=ABS(OFFSET(N72,1,0,1,1)),ABS(OFFSET(N72,1,0,1,1))&lt;=J72)),IF(OR(OFFSET(F72,2,0,1,1)&lt;0,OFFSET(H72,2,0,1,1)&lt;0,OFFSET(J72,2,0,1,1)&lt;0,OFFSET(L72,2,0,1,1)&lt;0),IF(J72&gt;(ABS(OFFSET(F72,2,0,1,1))+ABS(OFFSET(H72,2,0,1,1)))-ABS(OFFSET(L72,2,0,1,1)),AND(J72-(F72+H72+OFFSET(H72,1,0,1,1)-L72-Q72)&lt;=ABS(OFFSET(N72,2,0,1,1)),ABS(OFFSET(N72,2,0,1,1))&lt;=(ABS(OFFSET(F72,2,0,1,1))+ABS(OFFSET(H72,2,0,1,1)))-ABS(OFFSET(L72,2,0,1,1))),AND(J72-(F72+H72+OFFSET(H72,1,0,1,1)-L72-Q72)&lt;=ABS(OFFSET(N72,2,0,1,1)),ABS(OFFSET(N72,2,0,1,1))&lt;=J72)),TRUE))),AND(B72&lt;&gt;"",OFFSET(B72,1,0,1,1)="",OR(OFFSET(N72,1,0,1,1)&lt;&gt;"",OFFSET(P72,1,0,1,1)&lt;&gt;"",OR(OFFSET(F72,1,0,1,1)&lt;0,OFFSET(H72,1,0,1,1)&lt;0)),OR(OFFSET(B72,2,0,1,1)&lt;&gt;"",OFFSET(S72,2,0,1,1)=""),OR(D72&lt;&gt;"",COUNTIF(B72,"*自家製剤*")&gt;0),F72+H72-J72-O72+ABS(OFFSET(F72,1,0,1,1))+ABS(OFFSET(H72,1,0,1,1))-ABS(OFFSET(J72,1,0,1,1))=L72-Q72+ABS(OFFSET(L72,1,0,1,1)),IF(NOT(OR(OFFSET(F72,1,0,1,1)&lt;0,OFFSET(H72,1,0,1,1)&lt;0,OFFSET(J72,1,0,1,1)&lt;0,OFFSET(L72,1,0,1,1)&lt;0)),TRUE,IF(NOT(OR(OFFSET(F72,1,0,1,1)&lt;0,OFFSET(H72,1,0,1,1)&lt;0,OFFSET(J72,1,0,1,1)&lt;0,OFFSET(L72,1,0,1,1)&lt;0)),TRUE,IF(J72&gt;(ABS(OFFSET(F72,1,0,1,1))+ABS(OFFSET(H72,1,0,1,1)))-ABS(OFFSET(L72,1,0,1,1)),AND(J72-(F72+H72-L72-Q72)&lt;=ABS(OFFSET(N72,1,0,1,1)),ABS(OFFSET(N72,1,0,1,1))&lt;=(ABS(OFFSET(F72,1,0,1,1))+ABS(OFFSET(H72,1,0,1,1)))-ABS(OFFSET(L72,1,0,1,1))),AND(J72-(F72+H72-L72-Q72)&lt;=ABS(OFFSET(N72,1,0,1,1)),ABS(OFFSET(N72,1,0,1,1))&lt;=J72))))),AND(B72&lt;&gt;"",OR(D72&lt;&gt;"",COUNTIF(B72,"*自家製剤*")&gt;0),OR(OFFSET(B72,1,0,1,1)&lt;&gt;"",OFFSET(S72,1,0,1,1)=""),F72+H72-J72-O72=L72-Q72),AND(B72&lt;&gt;"",D72="",ABS(F72)+ABS(H72)-O72-ABS(J72)=ABS(L72),OR(F72&lt;0,H72&lt;0,J72&lt;0,L72&lt;0)),),"○",IF(AND(B72="",OR(F72&lt;&gt;"",H72&lt;&gt;"",J72&lt;&gt;"",L72&lt;&gt;""),R72&lt;&gt;""),"-","×"))))</f>
        <v/>
      </c>
      <c r="V72" s="16">
        <f t="shared" si="11"/>
        <v>1</v>
      </c>
    </row>
    <row r="73" spans="1:22" ht="40" customHeight="1">
      <c r="A73" s="16">
        <f t="shared" ca="1" si="12"/>
        <v>67</v>
      </c>
      <c r="B73" s="64"/>
      <c r="C73" s="58" t="str">
        <f ca="1">IF(AND(B73="",OFFSET(B73,-1,0,1,1)&lt;&gt;""),OFFSET(C73,-1,0,1,1),IF(AND(B73="",OFFSET(B73,-1,0,1,1)="",OR(OFFSET(N73,-1,0,1)&lt;&gt;"",OFFSET(P73,-1,0,1,1)&lt;&gt;"")),OFFSET(C73,-2,0,1,1),IFERROR(VLOOKUP(【小】入力シート➁!B73,テーブル1[[#All],[医薬品名]:[単位2]],COLUMN(【小】入力シート➁!P69)-3,0),"")))</f>
        <v/>
      </c>
      <c r="D73" s="65"/>
      <c r="E73" s="60" t="str">
        <f ca="1">IF(AND(B73="",OFFSET(B73,-1,0,1,1)&lt;&gt;""),OFFSET(E73,-1,0,1,1),IF(AND(B73="",OFFSET(B73,-1,0,1,1)="",OR(OR(OFFSET(F73,-1,0,1)&lt;0,OFFSET(H73,-1,0,1)&lt;0),OFFSET(P73,-1,0,1,1)&lt;&gt;"")),OFFSET(E73,-2,0,1,1),IFERROR(VLOOKUP(【小】入力シート➁!B73,テーブル1[[#All],[医薬品名]:[単位2]],COLUMN(テーブル1[[#Headers],[単位2]])-3,0),"")))</f>
        <v/>
      </c>
      <c r="F73" s="66"/>
      <c r="G73" s="62" t="str">
        <f t="shared" ca="1" si="7"/>
        <v/>
      </c>
      <c r="H73" s="69"/>
      <c r="I73" s="62" t="str">
        <f t="shared" ca="1" si="8"/>
        <v/>
      </c>
      <c r="J73" s="77"/>
      <c r="K73" s="62" t="str">
        <f t="shared" ca="1" si="9"/>
        <v/>
      </c>
      <c r="L73" s="78"/>
      <c r="M73" s="62" t="str">
        <f t="shared" ca="1" si="10"/>
        <v/>
      </c>
      <c r="N73" s="79"/>
      <c r="O73" s="81"/>
      <c r="P73" s="81"/>
      <c r="Q73" s="89"/>
      <c r="R73" s="90"/>
      <c r="S73" s="88" t="str">
        <f t="shared" ca="1" si="13"/>
        <v/>
      </c>
      <c r="V73" s="16">
        <f t="shared" si="11"/>
        <v>1</v>
      </c>
    </row>
    <row r="74" spans="1:22" ht="40" customHeight="1">
      <c r="A74" s="16">
        <f t="shared" ca="1" si="12"/>
        <v>68</v>
      </c>
      <c r="B74" s="64"/>
      <c r="C74" s="58" t="str">
        <f ca="1">IF(AND(B74="",OFFSET(B74,-1,0,1,1)&lt;&gt;""),OFFSET(C74,-1,0,1,1),IF(AND(B74="",OFFSET(B74,-1,0,1,1)="",OR(OFFSET(N74,-1,0,1)&lt;&gt;"",OFFSET(P74,-1,0,1,1)&lt;&gt;"")),OFFSET(C74,-2,0,1,1),IFERROR(VLOOKUP(【小】入力シート➁!B74,テーブル1[[#All],[医薬品名]:[単位2]],COLUMN(【小】入力シート➁!P70)-3,0),"")))</f>
        <v/>
      </c>
      <c r="D74" s="65"/>
      <c r="E74" s="60" t="str">
        <f ca="1">IF(AND(B74="",OFFSET(B74,-1,0,1,1)&lt;&gt;""),OFFSET(E74,-1,0,1,1),IF(AND(B74="",OFFSET(B74,-1,0,1,1)="",OR(OR(OFFSET(F74,-1,0,1)&lt;0,OFFSET(H74,-1,0,1)&lt;0),OFFSET(P74,-1,0,1,1)&lt;&gt;"")),OFFSET(E74,-2,0,1,1),IFERROR(VLOOKUP(【小】入力シート➁!B74,テーブル1[[#All],[医薬品名]:[単位2]],COLUMN(テーブル1[[#Headers],[単位2]])-3,0),"")))</f>
        <v/>
      </c>
      <c r="F74" s="66"/>
      <c r="G74" s="62" t="str">
        <f t="shared" ca="1" si="7"/>
        <v/>
      </c>
      <c r="H74" s="69"/>
      <c r="I74" s="62" t="str">
        <f t="shared" ca="1" si="8"/>
        <v/>
      </c>
      <c r="J74" s="77"/>
      <c r="K74" s="62" t="str">
        <f t="shared" ca="1" si="9"/>
        <v/>
      </c>
      <c r="L74" s="78"/>
      <c r="M74" s="62" t="str">
        <f t="shared" ca="1" si="10"/>
        <v/>
      </c>
      <c r="N74" s="79"/>
      <c r="O74" s="81"/>
      <c r="P74" s="81"/>
      <c r="Q74" s="89"/>
      <c r="R74" s="90"/>
      <c r="S74" s="88" t="str">
        <f t="shared" ca="1" si="13"/>
        <v/>
      </c>
      <c r="V74" s="16">
        <f t="shared" si="11"/>
        <v>1</v>
      </c>
    </row>
    <row r="75" spans="1:22" ht="40" customHeight="1">
      <c r="A75" s="16">
        <f t="shared" ca="1" si="12"/>
        <v>69</v>
      </c>
      <c r="B75" s="64"/>
      <c r="C75" s="58" t="str">
        <f ca="1">IF(AND(B75="",OFFSET(B75,-1,0,1,1)&lt;&gt;""),OFFSET(C75,-1,0,1,1),IF(AND(B75="",OFFSET(B75,-1,0,1,1)="",OR(OFFSET(N75,-1,0,1)&lt;&gt;"",OFFSET(P75,-1,0,1,1)&lt;&gt;"")),OFFSET(C75,-2,0,1,1),IFERROR(VLOOKUP(【小】入力シート➁!B75,テーブル1[[#All],[医薬品名]:[単位2]],COLUMN(【小】入力シート➁!P71)-3,0),"")))</f>
        <v/>
      </c>
      <c r="D75" s="65"/>
      <c r="E75" s="60" t="str">
        <f ca="1">IF(AND(B75="",OFFSET(B75,-1,0,1,1)&lt;&gt;""),OFFSET(E75,-1,0,1,1),IF(AND(B75="",OFFSET(B75,-1,0,1,1)="",OR(OR(OFFSET(F75,-1,0,1)&lt;0,OFFSET(H75,-1,0,1)&lt;0),OFFSET(P75,-1,0,1,1)&lt;&gt;"")),OFFSET(E75,-2,0,1,1),IFERROR(VLOOKUP(【小】入力シート➁!B75,テーブル1[[#All],[医薬品名]:[単位2]],COLUMN(テーブル1[[#Headers],[単位2]])-3,0),"")))</f>
        <v/>
      </c>
      <c r="F75" s="66"/>
      <c r="G75" s="62" t="str">
        <f t="shared" ca="1" si="7"/>
        <v/>
      </c>
      <c r="H75" s="69"/>
      <c r="I75" s="62" t="str">
        <f t="shared" ca="1" si="8"/>
        <v/>
      </c>
      <c r="J75" s="77"/>
      <c r="K75" s="62" t="str">
        <f t="shared" ca="1" si="9"/>
        <v/>
      </c>
      <c r="L75" s="78"/>
      <c r="M75" s="62" t="str">
        <f t="shared" ca="1" si="10"/>
        <v/>
      </c>
      <c r="N75" s="79"/>
      <c r="O75" s="81"/>
      <c r="P75" s="81"/>
      <c r="Q75" s="89"/>
      <c r="R75" s="90"/>
      <c r="S75" s="88" t="str">
        <f t="shared" ca="1" si="13"/>
        <v/>
      </c>
      <c r="V75" s="16">
        <f t="shared" si="11"/>
        <v>1</v>
      </c>
    </row>
    <row r="76" spans="1:22" ht="40" customHeight="1">
      <c r="A76" s="16">
        <f t="shared" ca="1" si="12"/>
        <v>70</v>
      </c>
      <c r="B76" s="64"/>
      <c r="C76" s="58" t="str">
        <f ca="1">IF(AND(B76="",OFFSET(B76,-1,0,1,1)&lt;&gt;""),OFFSET(C76,-1,0,1,1),IF(AND(B76="",OFFSET(B76,-1,0,1,1)="",OR(OFFSET(N76,-1,0,1)&lt;&gt;"",OFFSET(P76,-1,0,1,1)&lt;&gt;"")),OFFSET(C76,-2,0,1,1),IFERROR(VLOOKUP(【小】入力シート➁!B76,テーブル1[[#All],[医薬品名]:[単位2]],COLUMN(【小】入力シート➁!P72)-3,0),"")))</f>
        <v/>
      </c>
      <c r="D76" s="65"/>
      <c r="E76" s="60" t="str">
        <f ca="1">IF(AND(B76="",OFFSET(B76,-1,0,1,1)&lt;&gt;""),OFFSET(E76,-1,0,1,1),IF(AND(B76="",OFFSET(B76,-1,0,1,1)="",OR(OR(OFFSET(F76,-1,0,1)&lt;0,OFFSET(H76,-1,0,1)&lt;0),OFFSET(P76,-1,0,1,1)&lt;&gt;"")),OFFSET(E76,-2,0,1,1),IFERROR(VLOOKUP(【小】入力シート➁!B76,テーブル1[[#All],[医薬品名]:[単位2]],COLUMN(テーブル1[[#Headers],[単位2]])-3,0),"")))</f>
        <v/>
      </c>
      <c r="F76" s="66"/>
      <c r="G76" s="62" t="str">
        <f t="shared" ca="1" si="7"/>
        <v/>
      </c>
      <c r="H76" s="69"/>
      <c r="I76" s="62" t="str">
        <f t="shared" ca="1" si="8"/>
        <v/>
      </c>
      <c r="J76" s="77"/>
      <c r="K76" s="62" t="str">
        <f t="shared" ca="1" si="9"/>
        <v/>
      </c>
      <c r="L76" s="78"/>
      <c r="M76" s="62" t="str">
        <f t="shared" ca="1" si="10"/>
        <v/>
      </c>
      <c r="N76" s="79"/>
      <c r="O76" s="81"/>
      <c r="P76" s="81"/>
      <c r="Q76" s="89"/>
      <c r="R76" s="90"/>
      <c r="S76" s="88" t="str">
        <f t="shared" ca="1" si="13"/>
        <v/>
      </c>
      <c r="V76" s="16">
        <f t="shared" si="11"/>
        <v>1</v>
      </c>
    </row>
    <row r="77" spans="1:22" ht="40" customHeight="1">
      <c r="A77" s="16">
        <f t="shared" ca="1" si="12"/>
        <v>71</v>
      </c>
      <c r="B77" s="64"/>
      <c r="C77" s="58" t="str">
        <f ca="1">IF(AND(B77="",OFFSET(B77,-1,0,1,1)&lt;&gt;""),OFFSET(C77,-1,0,1,1),IF(AND(B77="",OFFSET(B77,-1,0,1,1)="",OR(OFFSET(N77,-1,0,1)&lt;&gt;"",OFFSET(P77,-1,0,1,1)&lt;&gt;"")),OFFSET(C77,-2,0,1,1),IFERROR(VLOOKUP(【小】入力シート➁!B77,テーブル1[[#All],[医薬品名]:[単位2]],COLUMN(【小】入力シート➁!P73)-3,0),"")))</f>
        <v/>
      </c>
      <c r="D77" s="65"/>
      <c r="E77" s="60" t="str">
        <f ca="1">IF(AND(B77="",OFFSET(B77,-1,0,1,1)&lt;&gt;""),OFFSET(E77,-1,0,1,1),IF(AND(B77="",OFFSET(B77,-1,0,1,1)="",OR(OR(OFFSET(F77,-1,0,1)&lt;0,OFFSET(H77,-1,0,1)&lt;0),OFFSET(P77,-1,0,1,1)&lt;&gt;"")),OFFSET(E77,-2,0,1,1),IFERROR(VLOOKUP(【小】入力シート➁!B77,テーブル1[[#All],[医薬品名]:[単位2]],COLUMN(テーブル1[[#Headers],[単位2]])-3,0),"")))</f>
        <v/>
      </c>
      <c r="F77" s="66"/>
      <c r="G77" s="62" t="str">
        <f t="shared" ca="1" si="7"/>
        <v/>
      </c>
      <c r="H77" s="69"/>
      <c r="I77" s="62" t="str">
        <f t="shared" ca="1" si="8"/>
        <v/>
      </c>
      <c r="J77" s="77"/>
      <c r="K77" s="62" t="str">
        <f t="shared" ca="1" si="9"/>
        <v/>
      </c>
      <c r="L77" s="78"/>
      <c r="M77" s="62" t="str">
        <f t="shared" ca="1" si="10"/>
        <v/>
      </c>
      <c r="N77" s="79"/>
      <c r="O77" s="81"/>
      <c r="P77" s="81"/>
      <c r="Q77" s="89"/>
      <c r="R77" s="90"/>
      <c r="S77" s="88" t="str">
        <f t="shared" ca="1" si="13"/>
        <v/>
      </c>
      <c r="V77" s="16">
        <f t="shared" si="11"/>
        <v>1</v>
      </c>
    </row>
    <row r="78" spans="1:22" ht="40" customHeight="1">
      <c r="A78" s="16">
        <f t="shared" ca="1" si="12"/>
        <v>72</v>
      </c>
      <c r="B78" s="64"/>
      <c r="C78" s="58" t="str">
        <f ca="1">IF(AND(B78="",OFFSET(B78,-1,0,1,1)&lt;&gt;""),OFFSET(C78,-1,0,1,1),IF(AND(B78="",OFFSET(B78,-1,0,1,1)="",OR(OFFSET(N78,-1,0,1)&lt;&gt;"",OFFSET(P78,-1,0,1,1)&lt;&gt;"")),OFFSET(C78,-2,0,1,1),IFERROR(VLOOKUP(【小】入力シート➁!B78,テーブル1[[#All],[医薬品名]:[単位2]],COLUMN(【小】入力シート➁!P74)-3,0),"")))</f>
        <v/>
      </c>
      <c r="D78" s="65"/>
      <c r="E78" s="60" t="str">
        <f ca="1">IF(AND(B78="",OFFSET(B78,-1,0,1,1)&lt;&gt;""),OFFSET(E78,-1,0,1,1),IF(AND(B78="",OFFSET(B78,-1,0,1,1)="",OR(OR(OFFSET(F78,-1,0,1)&lt;0,OFFSET(H78,-1,0,1)&lt;0),OFFSET(P78,-1,0,1,1)&lt;&gt;"")),OFFSET(E78,-2,0,1,1),IFERROR(VLOOKUP(【小】入力シート➁!B78,テーブル1[[#All],[医薬品名]:[単位2]],COLUMN(テーブル1[[#Headers],[単位2]])-3,0),"")))</f>
        <v/>
      </c>
      <c r="F78" s="66"/>
      <c r="G78" s="62" t="str">
        <f t="shared" ca="1" si="7"/>
        <v/>
      </c>
      <c r="H78" s="69"/>
      <c r="I78" s="62" t="str">
        <f t="shared" ca="1" si="8"/>
        <v/>
      </c>
      <c r="J78" s="77"/>
      <c r="K78" s="62" t="str">
        <f t="shared" ca="1" si="9"/>
        <v/>
      </c>
      <c r="L78" s="78"/>
      <c r="M78" s="62" t="str">
        <f t="shared" ca="1" si="10"/>
        <v/>
      </c>
      <c r="N78" s="79"/>
      <c r="O78" s="81"/>
      <c r="P78" s="81"/>
      <c r="Q78" s="89"/>
      <c r="R78" s="90"/>
      <c r="S78" s="88" t="str">
        <f t="shared" ca="1" si="13"/>
        <v/>
      </c>
      <c r="V78" s="16">
        <f t="shared" si="11"/>
        <v>1</v>
      </c>
    </row>
    <row r="79" spans="1:22" ht="40" customHeight="1">
      <c r="A79" s="16">
        <f t="shared" ca="1" si="12"/>
        <v>73</v>
      </c>
      <c r="B79" s="64"/>
      <c r="C79" s="58" t="str">
        <f ca="1">IF(AND(B79="",OFFSET(B79,-1,0,1,1)&lt;&gt;""),OFFSET(C79,-1,0,1,1),IF(AND(B79="",OFFSET(B79,-1,0,1,1)="",OR(OFFSET(N79,-1,0,1)&lt;&gt;"",OFFSET(P79,-1,0,1,1)&lt;&gt;"")),OFFSET(C79,-2,0,1,1),IFERROR(VLOOKUP(【小】入力シート➁!B79,テーブル1[[#All],[医薬品名]:[単位2]],COLUMN(【小】入力シート➁!P75)-3,0),"")))</f>
        <v/>
      </c>
      <c r="D79" s="65"/>
      <c r="E79" s="60" t="str">
        <f ca="1">IF(AND(B79="",OFFSET(B79,-1,0,1,1)&lt;&gt;""),OFFSET(E79,-1,0,1,1),IF(AND(B79="",OFFSET(B79,-1,0,1,1)="",OR(OR(OFFSET(F79,-1,0,1)&lt;0,OFFSET(H79,-1,0,1)&lt;0),OFFSET(P79,-1,0,1,1)&lt;&gt;"")),OFFSET(E79,-2,0,1,1),IFERROR(VLOOKUP(【小】入力シート➁!B79,テーブル1[[#All],[医薬品名]:[単位2]],COLUMN(テーブル1[[#Headers],[単位2]])-3,0),"")))</f>
        <v/>
      </c>
      <c r="F79" s="66"/>
      <c r="G79" s="62" t="str">
        <f t="shared" ca="1" si="7"/>
        <v/>
      </c>
      <c r="H79" s="69"/>
      <c r="I79" s="62" t="str">
        <f t="shared" ca="1" si="8"/>
        <v/>
      </c>
      <c r="J79" s="77"/>
      <c r="K79" s="62" t="str">
        <f t="shared" ca="1" si="9"/>
        <v/>
      </c>
      <c r="L79" s="78"/>
      <c r="M79" s="62" t="str">
        <f t="shared" ca="1" si="10"/>
        <v/>
      </c>
      <c r="N79" s="79"/>
      <c r="O79" s="81"/>
      <c r="P79" s="81"/>
      <c r="Q79" s="89"/>
      <c r="R79" s="90"/>
      <c r="S79" s="88" t="str">
        <f t="shared" ca="1" si="13"/>
        <v/>
      </c>
      <c r="V79" s="16">
        <f t="shared" si="11"/>
        <v>1</v>
      </c>
    </row>
    <row r="80" spans="1:22" ht="40" customHeight="1">
      <c r="A80" s="16">
        <f t="shared" ca="1" si="12"/>
        <v>74</v>
      </c>
      <c r="B80" s="64"/>
      <c r="C80" s="58" t="str">
        <f ca="1">IF(AND(B80="",OFFSET(B80,-1,0,1,1)&lt;&gt;""),OFFSET(C80,-1,0,1,1),IF(AND(B80="",OFFSET(B80,-1,0,1,1)="",OR(OFFSET(N80,-1,0,1)&lt;&gt;"",OFFSET(P80,-1,0,1,1)&lt;&gt;"")),OFFSET(C80,-2,0,1,1),IFERROR(VLOOKUP(【小】入力シート➁!B80,テーブル1[[#All],[医薬品名]:[単位2]],COLUMN(【小】入力シート➁!P76)-3,0),"")))</f>
        <v/>
      </c>
      <c r="D80" s="65"/>
      <c r="E80" s="60" t="str">
        <f ca="1">IF(AND(B80="",OFFSET(B80,-1,0,1,1)&lt;&gt;""),OFFSET(E80,-1,0,1,1),IF(AND(B80="",OFFSET(B80,-1,0,1,1)="",OR(OR(OFFSET(F80,-1,0,1)&lt;0,OFFSET(H80,-1,0,1)&lt;0),OFFSET(P80,-1,0,1,1)&lt;&gt;"")),OFFSET(E80,-2,0,1,1),IFERROR(VLOOKUP(【小】入力シート➁!B80,テーブル1[[#All],[医薬品名]:[単位2]],COLUMN(テーブル1[[#Headers],[単位2]])-3,0),"")))</f>
        <v/>
      </c>
      <c r="F80" s="66"/>
      <c r="G80" s="62" t="str">
        <f t="shared" ca="1" si="7"/>
        <v/>
      </c>
      <c r="H80" s="69"/>
      <c r="I80" s="62" t="str">
        <f t="shared" ca="1" si="8"/>
        <v/>
      </c>
      <c r="J80" s="77"/>
      <c r="K80" s="62" t="str">
        <f t="shared" ca="1" si="9"/>
        <v/>
      </c>
      <c r="L80" s="78"/>
      <c r="M80" s="62" t="str">
        <f t="shared" ca="1" si="10"/>
        <v/>
      </c>
      <c r="N80" s="79"/>
      <c r="O80" s="81"/>
      <c r="P80" s="81"/>
      <c r="Q80" s="89"/>
      <c r="R80" s="90"/>
      <c r="S80" s="88" t="str">
        <f t="shared" ca="1" si="13"/>
        <v/>
      </c>
      <c r="V80" s="16">
        <f t="shared" si="11"/>
        <v>1</v>
      </c>
    </row>
    <row r="81" spans="1:22" ht="40" customHeight="1">
      <c r="A81" s="16">
        <f t="shared" ca="1" si="12"/>
        <v>75</v>
      </c>
      <c r="B81" s="64"/>
      <c r="C81" s="58" t="str">
        <f ca="1">IF(AND(B81="",OFFSET(B81,-1,0,1,1)&lt;&gt;""),OFFSET(C81,-1,0,1,1),IF(AND(B81="",OFFSET(B81,-1,0,1,1)="",OR(OFFSET(N81,-1,0,1)&lt;&gt;"",OFFSET(P81,-1,0,1,1)&lt;&gt;"")),OFFSET(C81,-2,0,1,1),IFERROR(VLOOKUP(【小】入力シート➁!B81,テーブル1[[#All],[医薬品名]:[単位2]],COLUMN(【小】入力シート➁!P77)-3,0),"")))</f>
        <v/>
      </c>
      <c r="D81" s="65"/>
      <c r="E81" s="60" t="str">
        <f ca="1">IF(AND(B81="",OFFSET(B81,-1,0,1,1)&lt;&gt;""),OFFSET(E81,-1,0,1,1),IF(AND(B81="",OFFSET(B81,-1,0,1,1)="",OR(OR(OFFSET(F81,-1,0,1)&lt;0,OFFSET(H81,-1,0,1)&lt;0),OFFSET(P81,-1,0,1,1)&lt;&gt;"")),OFFSET(E81,-2,0,1,1),IFERROR(VLOOKUP(【小】入力シート➁!B81,テーブル1[[#All],[医薬品名]:[単位2]],COLUMN(テーブル1[[#Headers],[単位2]])-3,0),"")))</f>
        <v/>
      </c>
      <c r="F81" s="66"/>
      <c r="G81" s="62" t="str">
        <f t="shared" ca="1" si="7"/>
        <v/>
      </c>
      <c r="H81" s="69"/>
      <c r="I81" s="62" t="str">
        <f t="shared" ca="1" si="8"/>
        <v/>
      </c>
      <c r="J81" s="77"/>
      <c r="K81" s="62" t="str">
        <f t="shared" ca="1" si="9"/>
        <v/>
      </c>
      <c r="L81" s="78"/>
      <c r="M81" s="62" t="str">
        <f t="shared" ca="1" si="10"/>
        <v/>
      </c>
      <c r="N81" s="79"/>
      <c r="O81" s="81"/>
      <c r="P81" s="81"/>
      <c r="Q81" s="89"/>
      <c r="R81" s="90"/>
      <c r="S81" s="88" t="str">
        <f t="shared" ca="1" si="13"/>
        <v/>
      </c>
      <c r="V81" s="16">
        <f t="shared" si="11"/>
        <v>1</v>
      </c>
    </row>
    <row r="82" spans="1:22" ht="40" customHeight="1">
      <c r="A82" s="16">
        <f t="shared" ca="1" si="12"/>
        <v>76</v>
      </c>
      <c r="B82" s="64"/>
      <c r="C82" s="58" t="str">
        <f ca="1">IF(AND(B82="",OFFSET(B82,-1,0,1,1)&lt;&gt;""),OFFSET(C82,-1,0,1,1),IF(AND(B82="",OFFSET(B82,-1,0,1,1)="",OR(OFFSET(N82,-1,0,1)&lt;&gt;"",OFFSET(P82,-1,0,1,1)&lt;&gt;"")),OFFSET(C82,-2,0,1,1),IFERROR(VLOOKUP(【小】入力シート➁!B82,テーブル1[[#All],[医薬品名]:[単位2]],COLUMN(【小】入力シート➁!P78)-3,0),"")))</f>
        <v/>
      </c>
      <c r="D82" s="65"/>
      <c r="E82" s="60" t="str">
        <f ca="1">IF(AND(B82="",OFFSET(B82,-1,0,1,1)&lt;&gt;""),OFFSET(E82,-1,0,1,1),IF(AND(B82="",OFFSET(B82,-1,0,1,1)="",OR(OR(OFFSET(F82,-1,0,1)&lt;0,OFFSET(H82,-1,0,1)&lt;0),OFFSET(P82,-1,0,1,1)&lt;&gt;"")),OFFSET(E82,-2,0,1,1),IFERROR(VLOOKUP(【小】入力シート➁!B82,テーブル1[[#All],[医薬品名]:[単位2]],COLUMN(テーブル1[[#Headers],[単位2]])-3,0),"")))</f>
        <v/>
      </c>
      <c r="F82" s="66"/>
      <c r="G82" s="62" t="str">
        <f t="shared" ca="1" si="7"/>
        <v/>
      </c>
      <c r="H82" s="69"/>
      <c r="I82" s="62" t="str">
        <f t="shared" ca="1" si="8"/>
        <v/>
      </c>
      <c r="J82" s="77"/>
      <c r="K82" s="62" t="str">
        <f t="shared" ca="1" si="9"/>
        <v/>
      </c>
      <c r="L82" s="78"/>
      <c r="M82" s="62" t="str">
        <f t="shared" ca="1" si="10"/>
        <v/>
      </c>
      <c r="N82" s="79"/>
      <c r="O82" s="81"/>
      <c r="P82" s="81"/>
      <c r="Q82" s="89"/>
      <c r="R82" s="90"/>
      <c r="S82" s="88" t="str">
        <f t="shared" ca="1" si="13"/>
        <v/>
      </c>
      <c r="V82" s="16">
        <f t="shared" si="11"/>
        <v>1</v>
      </c>
    </row>
    <row r="83" spans="1:22" ht="40" customHeight="1">
      <c r="A83" s="16">
        <f t="shared" ca="1" si="12"/>
        <v>77</v>
      </c>
      <c r="B83" s="64"/>
      <c r="C83" s="58" t="str">
        <f ca="1">IF(AND(B83="",OFFSET(B83,-1,0,1,1)&lt;&gt;""),OFFSET(C83,-1,0,1,1),IF(AND(B83="",OFFSET(B83,-1,0,1,1)="",OR(OFFSET(N83,-1,0,1)&lt;&gt;"",OFFSET(P83,-1,0,1,1)&lt;&gt;"")),OFFSET(C83,-2,0,1,1),IFERROR(VLOOKUP(【小】入力シート➁!B83,テーブル1[[#All],[医薬品名]:[単位2]],COLUMN(【小】入力シート➁!P79)-3,0),"")))</f>
        <v/>
      </c>
      <c r="D83" s="65"/>
      <c r="E83" s="60" t="str">
        <f ca="1">IF(AND(B83="",OFFSET(B83,-1,0,1,1)&lt;&gt;""),OFFSET(E83,-1,0,1,1),IF(AND(B83="",OFFSET(B83,-1,0,1,1)="",OR(OR(OFFSET(F83,-1,0,1)&lt;0,OFFSET(H83,-1,0,1)&lt;0),OFFSET(P83,-1,0,1,1)&lt;&gt;"")),OFFSET(E83,-2,0,1,1),IFERROR(VLOOKUP(【小】入力シート➁!B83,テーブル1[[#All],[医薬品名]:[単位2]],COLUMN(テーブル1[[#Headers],[単位2]])-3,0),"")))</f>
        <v/>
      </c>
      <c r="F83" s="66"/>
      <c r="G83" s="62" t="str">
        <f t="shared" ca="1" si="7"/>
        <v/>
      </c>
      <c r="H83" s="69"/>
      <c r="I83" s="62" t="str">
        <f t="shared" ca="1" si="8"/>
        <v/>
      </c>
      <c r="J83" s="77"/>
      <c r="K83" s="62" t="str">
        <f t="shared" ca="1" si="9"/>
        <v/>
      </c>
      <c r="L83" s="78"/>
      <c r="M83" s="62" t="str">
        <f t="shared" ca="1" si="10"/>
        <v/>
      </c>
      <c r="N83" s="79"/>
      <c r="O83" s="81"/>
      <c r="P83" s="81"/>
      <c r="Q83" s="89"/>
      <c r="R83" s="90"/>
      <c r="S83" s="88" t="str">
        <f t="shared" ca="1" si="13"/>
        <v/>
      </c>
      <c r="V83" s="16">
        <f t="shared" si="11"/>
        <v>1</v>
      </c>
    </row>
    <row r="84" spans="1:22" ht="40" customHeight="1">
      <c r="A84" s="16">
        <f t="shared" ca="1" si="12"/>
        <v>78</v>
      </c>
      <c r="B84" s="64"/>
      <c r="C84" s="58" t="str">
        <f ca="1">IF(AND(B84="",OFFSET(B84,-1,0,1,1)&lt;&gt;""),OFFSET(C84,-1,0,1,1),IF(AND(B84="",OFFSET(B84,-1,0,1,1)="",OR(OFFSET(N84,-1,0,1)&lt;&gt;"",OFFSET(P84,-1,0,1,1)&lt;&gt;"")),OFFSET(C84,-2,0,1,1),IFERROR(VLOOKUP(【小】入力シート➁!B84,テーブル1[[#All],[医薬品名]:[単位2]],COLUMN(【小】入力シート➁!P80)-3,0),"")))</f>
        <v/>
      </c>
      <c r="D84" s="65"/>
      <c r="E84" s="60" t="str">
        <f ca="1">IF(AND(B84="",OFFSET(B84,-1,0,1,1)&lt;&gt;""),OFFSET(E84,-1,0,1,1),IF(AND(B84="",OFFSET(B84,-1,0,1,1)="",OR(OR(OFFSET(F84,-1,0,1)&lt;0,OFFSET(H84,-1,0,1)&lt;0),OFFSET(P84,-1,0,1,1)&lt;&gt;"")),OFFSET(E84,-2,0,1,1),IFERROR(VLOOKUP(【小】入力シート➁!B84,テーブル1[[#All],[医薬品名]:[単位2]],COLUMN(テーブル1[[#Headers],[単位2]])-3,0),"")))</f>
        <v/>
      </c>
      <c r="F84" s="66"/>
      <c r="G84" s="62" t="str">
        <f t="shared" ca="1" si="7"/>
        <v/>
      </c>
      <c r="H84" s="69"/>
      <c r="I84" s="62" t="str">
        <f t="shared" ca="1" si="8"/>
        <v/>
      </c>
      <c r="J84" s="77"/>
      <c r="K84" s="62" t="str">
        <f t="shared" ca="1" si="9"/>
        <v/>
      </c>
      <c r="L84" s="78"/>
      <c r="M84" s="62" t="str">
        <f t="shared" ca="1" si="10"/>
        <v/>
      </c>
      <c r="N84" s="79"/>
      <c r="O84" s="81"/>
      <c r="P84" s="81"/>
      <c r="Q84" s="89"/>
      <c r="R84" s="90"/>
      <c r="S84" s="88" t="str">
        <f t="shared" ca="1" si="13"/>
        <v/>
      </c>
      <c r="V84" s="16">
        <f t="shared" si="11"/>
        <v>1</v>
      </c>
    </row>
    <row r="85" spans="1:22" ht="40" customHeight="1">
      <c r="A85" s="16">
        <f t="shared" ca="1" si="12"/>
        <v>79</v>
      </c>
      <c r="B85" s="64"/>
      <c r="C85" s="58" t="str">
        <f ca="1">IF(AND(B85="",OFFSET(B85,-1,0,1,1)&lt;&gt;""),OFFSET(C85,-1,0,1,1),IF(AND(B85="",OFFSET(B85,-1,0,1,1)="",OR(OFFSET(N85,-1,0,1)&lt;&gt;"",OFFSET(P85,-1,0,1,1)&lt;&gt;"")),OFFSET(C85,-2,0,1,1),IFERROR(VLOOKUP(【小】入力シート➁!B85,テーブル1[[#All],[医薬品名]:[単位2]],COLUMN(【小】入力シート➁!P81)-3,0),"")))</f>
        <v/>
      </c>
      <c r="D85" s="65"/>
      <c r="E85" s="60" t="str">
        <f ca="1">IF(AND(B85="",OFFSET(B85,-1,0,1,1)&lt;&gt;""),OFFSET(E85,-1,0,1,1),IF(AND(B85="",OFFSET(B85,-1,0,1,1)="",OR(OR(OFFSET(F85,-1,0,1)&lt;0,OFFSET(H85,-1,0,1)&lt;0),OFFSET(P85,-1,0,1,1)&lt;&gt;"")),OFFSET(E85,-2,0,1,1),IFERROR(VLOOKUP(【小】入力シート➁!B85,テーブル1[[#All],[医薬品名]:[単位2]],COLUMN(テーブル1[[#Headers],[単位2]])-3,0),"")))</f>
        <v/>
      </c>
      <c r="F85" s="66"/>
      <c r="G85" s="62" t="str">
        <f t="shared" ca="1" si="7"/>
        <v/>
      </c>
      <c r="H85" s="69"/>
      <c r="I85" s="62" t="str">
        <f t="shared" ca="1" si="8"/>
        <v/>
      </c>
      <c r="J85" s="77"/>
      <c r="K85" s="62" t="str">
        <f t="shared" ca="1" si="9"/>
        <v/>
      </c>
      <c r="L85" s="78"/>
      <c r="M85" s="62" t="str">
        <f t="shared" ca="1" si="10"/>
        <v/>
      </c>
      <c r="N85" s="79"/>
      <c r="O85" s="81"/>
      <c r="P85" s="81"/>
      <c r="Q85" s="89"/>
      <c r="R85" s="90"/>
      <c r="S85" s="88" t="str">
        <f t="shared" ca="1" si="13"/>
        <v/>
      </c>
      <c r="V85" s="16">
        <f t="shared" si="11"/>
        <v>1</v>
      </c>
    </row>
    <row r="86" spans="1:22" ht="40" customHeight="1">
      <c r="A86" s="16">
        <f t="shared" ca="1" si="12"/>
        <v>80</v>
      </c>
      <c r="B86" s="64"/>
      <c r="C86" s="58" t="str">
        <f ca="1">IF(AND(B86="",OFFSET(B86,-1,0,1,1)&lt;&gt;""),OFFSET(C86,-1,0,1,1),IF(AND(B86="",OFFSET(B86,-1,0,1,1)="",OR(OFFSET(N86,-1,0,1)&lt;&gt;"",OFFSET(P86,-1,0,1,1)&lt;&gt;"")),OFFSET(C86,-2,0,1,1),IFERROR(VLOOKUP(【小】入力シート➁!B86,テーブル1[[#All],[医薬品名]:[単位2]],COLUMN(【小】入力シート➁!P82)-3,0),"")))</f>
        <v/>
      </c>
      <c r="D86" s="65"/>
      <c r="E86" s="60" t="str">
        <f ca="1">IF(AND(B86="",OFFSET(B86,-1,0,1,1)&lt;&gt;""),OFFSET(E86,-1,0,1,1),IF(AND(B86="",OFFSET(B86,-1,0,1,1)="",OR(OR(OFFSET(F86,-1,0,1)&lt;0,OFFSET(H86,-1,0,1)&lt;0),OFFSET(P86,-1,0,1,1)&lt;&gt;"")),OFFSET(E86,-2,0,1,1),IFERROR(VLOOKUP(【小】入力シート➁!B86,テーブル1[[#All],[医薬品名]:[単位2]],COLUMN(テーブル1[[#Headers],[単位2]])-3,0),"")))</f>
        <v/>
      </c>
      <c r="F86" s="66"/>
      <c r="G86" s="62" t="str">
        <f t="shared" ca="1" si="7"/>
        <v/>
      </c>
      <c r="H86" s="69"/>
      <c r="I86" s="62" t="str">
        <f t="shared" ca="1" si="8"/>
        <v/>
      </c>
      <c r="J86" s="77"/>
      <c r="K86" s="62" t="str">
        <f t="shared" ca="1" si="9"/>
        <v/>
      </c>
      <c r="L86" s="78"/>
      <c r="M86" s="62" t="str">
        <f t="shared" ca="1" si="10"/>
        <v/>
      </c>
      <c r="N86" s="79"/>
      <c r="O86" s="81"/>
      <c r="P86" s="81"/>
      <c r="Q86" s="89"/>
      <c r="R86" s="90"/>
      <c r="S86" s="88" t="str">
        <f t="shared" ca="1" si="13"/>
        <v/>
      </c>
      <c r="V86" s="16">
        <f t="shared" si="11"/>
        <v>1</v>
      </c>
    </row>
    <row r="87" spans="1:22" ht="40" customHeight="1">
      <c r="A87" s="16">
        <f t="shared" ca="1" si="12"/>
        <v>81</v>
      </c>
      <c r="B87" s="64"/>
      <c r="C87" s="58" t="str">
        <f ca="1">IF(AND(B87="",OFFSET(B87,-1,0,1,1)&lt;&gt;""),OFFSET(C87,-1,0,1,1),IF(AND(B87="",OFFSET(B87,-1,0,1,1)="",OR(OFFSET(N87,-1,0,1)&lt;&gt;"",OFFSET(P87,-1,0,1,1)&lt;&gt;"")),OFFSET(C87,-2,0,1,1),IFERROR(VLOOKUP(【小】入力シート➁!B87,テーブル1[[#All],[医薬品名]:[単位2]],COLUMN(【小】入力シート➁!P83)-3,0),"")))</f>
        <v/>
      </c>
      <c r="D87" s="65"/>
      <c r="E87" s="60" t="str">
        <f ca="1">IF(AND(B87="",OFFSET(B87,-1,0,1,1)&lt;&gt;""),OFFSET(E87,-1,0,1,1),IF(AND(B87="",OFFSET(B87,-1,0,1,1)="",OR(OR(OFFSET(F87,-1,0,1)&lt;0,OFFSET(H87,-1,0,1)&lt;0),OFFSET(P87,-1,0,1,1)&lt;&gt;"")),OFFSET(E87,-2,0,1,1),IFERROR(VLOOKUP(【小】入力シート➁!B87,テーブル1[[#All],[医薬品名]:[単位2]],COLUMN(テーブル1[[#Headers],[単位2]])-3,0),"")))</f>
        <v/>
      </c>
      <c r="F87" s="66"/>
      <c r="G87" s="62" t="str">
        <f t="shared" ca="1" si="7"/>
        <v/>
      </c>
      <c r="H87" s="69"/>
      <c r="I87" s="62" t="str">
        <f t="shared" ca="1" si="8"/>
        <v/>
      </c>
      <c r="J87" s="77"/>
      <c r="K87" s="62" t="str">
        <f t="shared" ca="1" si="9"/>
        <v/>
      </c>
      <c r="L87" s="78"/>
      <c r="M87" s="62" t="str">
        <f t="shared" ca="1" si="10"/>
        <v/>
      </c>
      <c r="N87" s="79"/>
      <c r="O87" s="81"/>
      <c r="P87" s="81"/>
      <c r="Q87" s="89"/>
      <c r="R87" s="90"/>
      <c r="S87" s="88" t="str">
        <f t="shared" ca="1" si="13"/>
        <v/>
      </c>
      <c r="V87" s="16">
        <f t="shared" si="11"/>
        <v>1</v>
      </c>
    </row>
    <row r="88" spans="1:22" ht="40" customHeight="1">
      <c r="A88" s="16">
        <f t="shared" ca="1" si="12"/>
        <v>82</v>
      </c>
      <c r="B88" s="64"/>
      <c r="C88" s="58" t="str">
        <f ca="1">IF(AND(B88="",OFFSET(B88,-1,0,1,1)&lt;&gt;""),OFFSET(C88,-1,0,1,1),IF(AND(B88="",OFFSET(B88,-1,0,1,1)="",OR(OFFSET(N88,-1,0,1)&lt;&gt;"",OFFSET(P88,-1,0,1,1)&lt;&gt;"")),OFFSET(C88,-2,0,1,1),IFERROR(VLOOKUP(【小】入力シート➁!B88,テーブル1[[#All],[医薬品名]:[単位2]],COLUMN(【小】入力シート➁!P84)-3,0),"")))</f>
        <v/>
      </c>
      <c r="D88" s="65"/>
      <c r="E88" s="60" t="str">
        <f ca="1">IF(AND(B88="",OFFSET(B88,-1,0,1,1)&lt;&gt;""),OFFSET(E88,-1,0,1,1),IF(AND(B88="",OFFSET(B88,-1,0,1,1)="",OR(OR(OFFSET(F88,-1,0,1)&lt;0,OFFSET(H88,-1,0,1)&lt;0),OFFSET(P88,-1,0,1,1)&lt;&gt;"")),OFFSET(E88,-2,0,1,1),IFERROR(VLOOKUP(【小】入力シート➁!B88,テーブル1[[#All],[医薬品名]:[単位2]],COLUMN(テーブル1[[#Headers],[単位2]])-3,0),"")))</f>
        <v/>
      </c>
      <c r="F88" s="66"/>
      <c r="G88" s="62" t="str">
        <f t="shared" ca="1" si="7"/>
        <v/>
      </c>
      <c r="H88" s="69"/>
      <c r="I88" s="62" t="str">
        <f t="shared" ca="1" si="8"/>
        <v/>
      </c>
      <c r="J88" s="77"/>
      <c r="K88" s="62" t="str">
        <f t="shared" ca="1" si="9"/>
        <v/>
      </c>
      <c r="L88" s="78"/>
      <c r="M88" s="62" t="str">
        <f t="shared" ca="1" si="10"/>
        <v/>
      </c>
      <c r="N88" s="79"/>
      <c r="O88" s="81"/>
      <c r="P88" s="81"/>
      <c r="Q88" s="89"/>
      <c r="R88" s="90"/>
      <c r="S88" s="88" t="str">
        <f t="shared" ca="1" si="13"/>
        <v/>
      </c>
      <c r="V88" s="16">
        <f t="shared" si="11"/>
        <v>1</v>
      </c>
    </row>
    <row r="89" spans="1:22" ht="40" customHeight="1">
      <c r="A89" s="16">
        <f t="shared" ca="1" si="12"/>
        <v>83</v>
      </c>
      <c r="B89" s="64"/>
      <c r="C89" s="58" t="str">
        <f ca="1">IF(AND(B89="",OFFSET(B89,-1,0,1,1)&lt;&gt;""),OFFSET(C89,-1,0,1,1),IF(AND(B89="",OFFSET(B89,-1,0,1,1)="",OR(OFFSET(N89,-1,0,1)&lt;&gt;"",OFFSET(P89,-1,0,1,1)&lt;&gt;"")),OFFSET(C89,-2,0,1,1),IFERROR(VLOOKUP(【小】入力シート➁!B89,テーブル1[[#All],[医薬品名]:[単位2]],COLUMN(【小】入力シート➁!P85)-3,0),"")))</f>
        <v/>
      </c>
      <c r="D89" s="65"/>
      <c r="E89" s="60" t="str">
        <f ca="1">IF(AND(B89="",OFFSET(B89,-1,0,1,1)&lt;&gt;""),OFFSET(E89,-1,0,1,1),IF(AND(B89="",OFFSET(B89,-1,0,1,1)="",OR(OR(OFFSET(F89,-1,0,1)&lt;0,OFFSET(H89,-1,0,1)&lt;0),OFFSET(P89,-1,0,1,1)&lt;&gt;"")),OFFSET(E89,-2,0,1,1),IFERROR(VLOOKUP(【小】入力シート➁!B89,テーブル1[[#All],[医薬品名]:[単位2]],COLUMN(テーブル1[[#Headers],[単位2]])-3,0),"")))</f>
        <v/>
      </c>
      <c r="F89" s="66"/>
      <c r="G89" s="62" t="str">
        <f t="shared" ca="1" si="7"/>
        <v/>
      </c>
      <c r="H89" s="69"/>
      <c r="I89" s="62" t="str">
        <f t="shared" ca="1" si="8"/>
        <v/>
      </c>
      <c r="J89" s="77"/>
      <c r="K89" s="62" t="str">
        <f t="shared" ca="1" si="9"/>
        <v/>
      </c>
      <c r="L89" s="78"/>
      <c r="M89" s="62" t="str">
        <f t="shared" ca="1" si="10"/>
        <v/>
      </c>
      <c r="N89" s="79"/>
      <c r="O89" s="81"/>
      <c r="P89" s="81"/>
      <c r="Q89" s="89"/>
      <c r="R89" s="90"/>
      <c r="S89" s="88" t="str">
        <f t="shared" ca="1" si="13"/>
        <v/>
      </c>
      <c r="V89" s="16">
        <f t="shared" si="11"/>
        <v>1</v>
      </c>
    </row>
    <row r="90" spans="1:22" ht="40" customHeight="1">
      <c r="A90" s="16">
        <f t="shared" ca="1" si="12"/>
        <v>84</v>
      </c>
      <c r="B90" s="64"/>
      <c r="C90" s="58" t="str">
        <f ca="1">IF(AND(B90="",OFFSET(B90,-1,0,1,1)&lt;&gt;""),OFFSET(C90,-1,0,1,1),IF(AND(B90="",OFFSET(B90,-1,0,1,1)="",OR(OFFSET(N90,-1,0,1)&lt;&gt;"",OFFSET(P90,-1,0,1,1)&lt;&gt;"")),OFFSET(C90,-2,0,1,1),IFERROR(VLOOKUP(【小】入力シート➁!B90,テーブル1[[#All],[医薬品名]:[単位2]],COLUMN(【小】入力シート➁!P86)-3,0),"")))</f>
        <v/>
      </c>
      <c r="D90" s="65"/>
      <c r="E90" s="60" t="str">
        <f ca="1">IF(AND(B90="",OFFSET(B90,-1,0,1,1)&lt;&gt;""),OFFSET(E90,-1,0,1,1),IF(AND(B90="",OFFSET(B90,-1,0,1,1)="",OR(OR(OFFSET(F90,-1,0,1)&lt;0,OFFSET(H90,-1,0,1)&lt;0),OFFSET(P90,-1,0,1,1)&lt;&gt;"")),OFFSET(E90,-2,0,1,1),IFERROR(VLOOKUP(【小】入力シート➁!B90,テーブル1[[#All],[医薬品名]:[単位2]],COLUMN(テーブル1[[#Headers],[単位2]])-3,0),"")))</f>
        <v/>
      </c>
      <c r="F90" s="66"/>
      <c r="G90" s="62" t="str">
        <f t="shared" ca="1" si="7"/>
        <v/>
      </c>
      <c r="H90" s="69"/>
      <c r="I90" s="62" t="str">
        <f t="shared" ca="1" si="8"/>
        <v/>
      </c>
      <c r="J90" s="77"/>
      <c r="K90" s="62" t="str">
        <f t="shared" ca="1" si="9"/>
        <v/>
      </c>
      <c r="L90" s="78"/>
      <c r="M90" s="62" t="str">
        <f t="shared" ca="1" si="10"/>
        <v/>
      </c>
      <c r="N90" s="79"/>
      <c r="O90" s="81"/>
      <c r="P90" s="81"/>
      <c r="Q90" s="89"/>
      <c r="R90" s="90"/>
      <c r="S90" s="88" t="str">
        <f t="shared" ca="1" si="13"/>
        <v/>
      </c>
      <c r="V90" s="16">
        <f t="shared" si="11"/>
        <v>1</v>
      </c>
    </row>
    <row r="91" spans="1:22" ht="40" customHeight="1">
      <c r="A91" s="16">
        <f t="shared" ca="1" si="12"/>
        <v>85</v>
      </c>
      <c r="B91" s="64"/>
      <c r="C91" s="58" t="str">
        <f ca="1">IF(AND(B91="",OFFSET(B91,-1,0,1,1)&lt;&gt;""),OFFSET(C91,-1,0,1,1),IF(AND(B91="",OFFSET(B91,-1,0,1,1)="",OR(OFFSET(N91,-1,0,1)&lt;&gt;"",OFFSET(P91,-1,0,1,1)&lt;&gt;"")),OFFSET(C91,-2,0,1,1),IFERROR(VLOOKUP(【小】入力シート➁!B91,テーブル1[[#All],[医薬品名]:[単位2]],COLUMN(【小】入力シート➁!P87)-3,0),"")))</f>
        <v/>
      </c>
      <c r="D91" s="65"/>
      <c r="E91" s="60" t="str">
        <f ca="1">IF(AND(B91="",OFFSET(B91,-1,0,1,1)&lt;&gt;""),OFFSET(E91,-1,0,1,1),IF(AND(B91="",OFFSET(B91,-1,0,1,1)="",OR(OR(OFFSET(F91,-1,0,1)&lt;0,OFFSET(H91,-1,0,1)&lt;0),OFFSET(P91,-1,0,1,1)&lt;&gt;"")),OFFSET(E91,-2,0,1,1),IFERROR(VLOOKUP(【小】入力シート➁!B91,テーブル1[[#All],[医薬品名]:[単位2]],COLUMN(テーブル1[[#Headers],[単位2]])-3,0),"")))</f>
        <v/>
      </c>
      <c r="F91" s="66"/>
      <c r="G91" s="62" t="str">
        <f t="shared" ca="1" si="7"/>
        <v/>
      </c>
      <c r="H91" s="69"/>
      <c r="I91" s="62" t="str">
        <f t="shared" ca="1" si="8"/>
        <v/>
      </c>
      <c r="J91" s="77"/>
      <c r="K91" s="62" t="str">
        <f t="shared" ca="1" si="9"/>
        <v/>
      </c>
      <c r="L91" s="78"/>
      <c r="M91" s="62" t="str">
        <f t="shared" ca="1" si="10"/>
        <v/>
      </c>
      <c r="N91" s="79"/>
      <c r="O91" s="81"/>
      <c r="P91" s="81"/>
      <c r="Q91" s="89"/>
      <c r="R91" s="90"/>
      <c r="S91" s="88" t="str">
        <f t="shared" ca="1" si="13"/>
        <v/>
      </c>
      <c r="V91" s="16">
        <f t="shared" si="11"/>
        <v>1</v>
      </c>
    </row>
    <row r="92" spans="1:22" ht="40" customHeight="1">
      <c r="A92" s="16">
        <f t="shared" ca="1" si="12"/>
        <v>86</v>
      </c>
      <c r="B92" s="64"/>
      <c r="C92" s="58" t="str">
        <f ca="1">IF(AND(B92="",OFFSET(B92,-1,0,1,1)&lt;&gt;""),OFFSET(C92,-1,0,1,1),IF(AND(B92="",OFFSET(B92,-1,0,1,1)="",OR(OFFSET(N92,-1,0,1)&lt;&gt;"",OFFSET(P92,-1,0,1,1)&lt;&gt;"")),OFFSET(C92,-2,0,1,1),IFERROR(VLOOKUP(【小】入力シート➁!B92,テーブル1[[#All],[医薬品名]:[単位2]],COLUMN(【小】入力シート➁!P88)-3,0),"")))</f>
        <v/>
      </c>
      <c r="D92" s="65"/>
      <c r="E92" s="60" t="str">
        <f ca="1">IF(AND(B92="",OFFSET(B92,-1,0,1,1)&lt;&gt;""),OFFSET(E92,-1,0,1,1),IF(AND(B92="",OFFSET(B92,-1,0,1,1)="",OR(OR(OFFSET(F92,-1,0,1)&lt;0,OFFSET(H92,-1,0,1)&lt;0),OFFSET(P92,-1,0,1,1)&lt;&gt;"")),OFFSET(E92,-2,0,1,1),IFERROR(VLOOKUP(【小】入力シート➁!B92,テーブル1[[#All],[医薬品名]:[単位2]],COLUMN(テーブル1[[#Headers],[単位2]])-3,0),"")))</f>
        <v/>
      </c>
      <c r="F92" s="66"/>
      <c r="G92" s="62" t="str">
        <f t="shared" ca="1" si="7"/>
        <v/>
      </c>
      <c r="H92" s="69"/>
      <c r="I92" s="62" t="str">
        <f t="shared" ca="1" si="8"/>
        <v/>
      </c>
      <c r="J92" s="77"/>
      <c r="K92" s="62" t="str">
        <f t="shared" ca="1" si="9"/>
        <v/>
      </c>
      <c r="L92" s="78"/>
      <c r="M92" s="62" t="str">
        <f t="shared" ca="1" si="10"/>
        <v/>
      </c>
      <c r="N92" s="79"/>
      <c r="O92" s="81"/>
      <c r="P92" s="81"/>
      <c r="Q92" s="89"/>
      <c r="R92" s="90"/>
      <c r="S92" s="88" t="str">
        <f t="shared" ca="1" si="13"/>
        <v/>
      </c>
      <c r="V92" s="16">
        <f t="shared" si="11"/>
        <v>1</v>
      </c>
    </row>
    <row r="93" spans="1:22" ht="40" customHeight="1">
      <c r="A93" s="16">
        <f t="shared" ca="1" si="12"/>
        <v>87</v>
      </c>
      <c r="B93" s="64"/>
      <c r="C93" s="58" t="str">
        <f ca="1">IF(AND(B93="",OFFSET(B93,-1,0,1,1)&lt;&gt;""),OFFSET(C93,-1,0,1,1),IF(AND(B93="",OFFSET(B93,-1,0,1,1)="",OR(OFFSET(N93,-1,0,1)&lt;&gt;"",OFFSET(P93,-1,0,1,1)&lt;&gt;"")),OFFSET(C93,-2,0,1,1),IFERROR(VLOOKUP(【小】入力シート➁!B93,テーブル1[[#All],[医薬品名]:[単位2]],COLUMN(【小】入力シート➁!P89)-3,0),"")))</f>
        <v/>
      </c>
      <c r="D93" s="65"/>
      <c r="E93" s="60" t="str">
        <f ca="1">IF(AND(B93="",OFFSET(B93,-1,0,1,1)&lt;&gt;""),OFFSET(E93,-1,0,1,1),IF(AND(B93="",OFFSET(B93,-1,0,1,1)="",OR(OR(OFFSET(F93,-1,0,1)&lt;0,OFFSET(H93,-1,0,1)&lt;0),OFFSET(P93,-1,0,1,1)&lt;&gt;"")),OFFSET(E93,-2,0,1,1),IFERROR(VLOOKUP(【小】入力シート➁!B93,テーブル1[[#All],[医薬品名]:[単位2]],COLUMN(テーブル1[[#Headers],[単位2]])-3,0),"")))</f>
        <v/>
      </c>
      <c r="F93" s="66"/>
      <c r="G93" s="62" t="str">
        <f t="shared" ca="1" si="7"/>
        <v/>
      </c>
      <c r="H93" s="69"/>
      <c r="I93" s="62" t="str">
        <f t="shared" ca="1" si="8"/>
        <v/>
      </c>
      <c r="J93" s="77"/>
      <c r="K93" s="62" t="str">
        <f t="shared" ca="1" si="9"/>
        <v/>
      </c>
      <c r="L93" s="78"/>
      <c r="M93" s="62" t="str">
        <f t="shared" ca="1" si="10"/>
        <v/>
      </c>
      <c r="N93" s="79"/>
      <c r="O93" s="81"/>
      <c r="P93" s="81"/>
      <c r="Q93" s="89"/>
      <c r="R93" s="90"/>
      <c r="S93" s="88" t="str">
        <f t="shared" ca="1" si="13"/>
        <v/>
      </c>
      <c r="V93" s="16">
        <f t="shared" si="11"/>
        <v>1</v>
      </c>
    </row>
    <row r="94" spans="1:22" ht="40" customHeight="1">
      <c r="A94" s="16">
        <f t="shared" ca="1" si="12"/>
        <v>88</v>
      </c>
      <c r="B94" s="64"/>
      <c r="C94" s="58" t="str">
        <f ca="1">IF(AND(B94="",OFFSET(B94,-1,0,1,1)&lt;&gt;""),OFFSET(C94,-1,0,1,1),IF(AND(B94="",OFFSET(B94,-1,0,1,1)="",OR(OFFSET(N94,-1,0,1)&lt;&gt;"",OFFSET(P94,-1,0,1,1)&lt;&gt;"")),OFFSET(C94,-2,0,1,1),IFERROR(VLOOKUP(【小】入力シート➁!B94,テーブル1[[#All],[医薬品名]:[単位2]],COLUMN(【小】入力シート➁!P90)-3,0),"")))</f>
        <v/>
      </c>
      <c r="D94" s="65"/>
      <c r="E94" s="60" t="str">
        <f ca="1">IF(AND(B94="",OFFSET(B94,-1,0,1,1)&lt;&gt;""),OFFSET(E94,-1,0,1,1),IF(AND(B94="",OFFSET(B94,-1,0,1,1)="",OR(OR(OFFSET(F94,-1,0,1)&lt;0,OFFSET(H94,-1,0,1)&lt;0),OFFSET(P94,-1,0,1,1)&lt;&gt;"")),OFFSET(E94,-2,0,1,1),IFERROR(VLOOKUP(【小】入力シート➁!B94,テーブル1[[#All],[医薬品名]:[単位2]],COLUMN(テーブル1[[#Headers],[単位2]])-3,0),"")))</f>
        <v/>
      </c>
      <c r="F94" s="66"/>
      <c r="G94" s="62" t="str">
        <f t="shared" ca="1" si="7"/>
        <v/>
      </c>
      <c r="H94" s="69"/>
      <c r="I94" s="62" t="str">
        <f t="shared" ca="1" si="8"/>
        <v/>
      </c>
      <c r="J94" s="77"/>
      <c r="K94" s="62" t="str">
        <f t="shared" ca="1" si="9"/>
        <v/>
      </c>
      <c r="L94" s="78"/>
      <c r="M94" s="62" t="str">
        <f t="shared" ca="1" si="10"/>
        <v/>
      </c>
      <c r="N94" s="79"/>
      <c r="O94" s="81"/>
      <c r="P94" s="81"/>
      <c r="Q94" s="89"/>
      <c r="R94" s="90"/>
      <c r="S94" s="88" t="str">
        <f t="shared" ca="1" si="13"/>
        <v/>
      </c>
      <c r="V94" s="16">
        <f t="shared" si="11"/>
        <v>1</v>
      </c>
    </row>
    <row r="95" spans="1:22" ht="40" customHeight="1">
      <c r="A95" s="16">
        <f t="shared" ca="1" si="12"/>
        <v>89</v>
      </c>
      <c r="B95" s="64"/>
      <c r="C95" s="58" t="str">
        <f ca="1">IF(AND(B95="",OFFSET(B95,-1,0,1,1)&lt;&gt;""),OFFSET(C95,-1,0,1,1),IF(AND(B95="",OFFSET(B95,-1,0,1,1)="",OR(OFFSET(N95,-1,0,1)&lt;&gt;"",OFFSET(P95,-1,0,1,1)&lt;&gt;"")),OFFSET(C95,-2,0,1,1),IFERROR(VLOOKUP(【小】入力シート➁!B95,テーブル1[[#All],[医薬品名]:[単位2]],COLUMN(【小】入力シート➁!P91)-3,0),"")))</f>
        <v/>
      </c>
      <c r="D95" s="65"/>
      <c r="E95" s="60" t="str">
        <f ca="1">IF(AND(B95="",OFFSET(B95,-1,0,1,1)&lt;&gt;""),OFFSET(E95,-1,0,1,1),IF(AND(B95="",OFFSET(B95,-1,0,1,1)="",OR(OR(OFFSET(F95,-1,0,1)&lt;0,OFFSET(H95,-1,0,1)&lt;0),OFFSET(P95,-1,0,1,1)&lt;&gt;"")),OFFSET(E95,-2,0,1,1),IFERROR(VLOOKUP(【小】入力シート➁!B95,テーブル1[[#All],[医薬品名]:[単位2]],COLUMN(テーブル1[[#Headers],[単位2]])-3,0),"")))</f>
        <v/>
      </c>
      <c r="F95" s="66"/>
      <c r="G95" s="62" t="str">
        <f t="shared" ca="1" si="7"/>
        <v/>
      </c>
      <c r="H95" s="69"/>
      <c r="I95" s="62" t="str">
        <f t="shared" ca="1" si="8"/>
        <v/>
      </c>
      <c r="J95" s="77"/>
      <c r="K95" s="62" t="str">
        <f t="shared" ca="1" si="9"/>
        <v/>
      </c>
      <c r="L95" s="78"/>
      <c r="M95" s="62" t="str">
        <f t="shared" ca="1" si="10"/>
        <v/>
      </c>
      <c r="N95" s="79"/>
      <c r="O95" s="81"/>
      <c r="P95" s="81"/>
      <c r="Q95" s="89"/>
      <c r="R95" s="90"/>
      <c r="S95" s="88" t="str">
        <f t="shared" ca="1" si="13"/>
        <v/>
      </c>
      <c r="V95" s="16">
        <f t="shared" si="11"/>
        <v>1</v>
      </c>
    </row>
    <row r="96" spans="1:22" ht="40" customHeight="1">
      <c r="A96" s="16">
        <f t="shared" ca="1" si="12"/>
        <v>90</v>
      </c>
      <c r="B96" s="64"/>
      <c r="C96" s="58" t="str">
        <f ca="1">IF(AND(B96="",OFFSET(B96,-1,0,1,1)&lt;&gt;""),OFFSET(C96,-1,0,1,1),IF(AND(B96="",OFFSET(B96,-1,0,1,1)="",OR(OFFSET(N96,-1,0,1)&lt;&gt;"",OFFSET(P96,-1,0,1,1)&lt;&gt;"")),OFFSET(C96,-2,0,1,1),IFERROR(VLOOKUP(【小】入力シート➁!B96,テーブル1[[#All],[医薬品名]:[単位2]],COLUMN(【小】入力シート➁!P92)-3,0),"")))</f>
        <v/>
      </c>
      <c r="D96" s="65"/>
      <c r="E96" s="60" t="str">
        <f ca="1">IF(AND(B96="",OFFSET(B96,-1,0,1,1)&lt;&gt;""),OFFSET(E96,-1,0,1,1),IF(AND(B96="",OFFSET(B96,-1,0,1,1)="",OR(OR(OFFSET(F96,-1,0,1)&lt;0,OFFSET(H96,-1,0,1)&lt;0),OFFSET(P96,-1,0,1,1)&lt;&gt;"")),OFFSET(E96,-2,0,1,1),IFERROR(VLOOKUP(【小】入力シート➁!B96,テーブル1[[#All],[医薬品名]:[単位2]],COLUMN(テーブル1[[#Headers],[単位2]])-3,0),"")))</f>
        <v/>
      </c>
      <c r="F96" s="66"/>
      <c r="G96" s="62" t="str">
        <f t="shared" ca="1" si="7"/>
        <v/>
      </c>
      <c r="H96" s="69"/>
      <c r="I96" s="62" t="str">
        <f t="shared" ca="1" si="8"/>
        <v/>
      </c>
      <c r="J96" s="77"/>
      <c r="K96" s="62" t="str">
        <f t="shared" ca="1" si="9"/>
        <v/>
      </c>
      <c r="L96" s="78"/>
      <c r="M96" s="62" t="str">
        <f t="shared" ca="1" si="10"/>
        <v/>
      </c>
      <c r="N96" s="79"/>
      <c r="O96" s="81"/>
      <c r="P96" s="81"/>
      <c r="Q96" s="89"/>
      <c r="R96" s="90"/>
      <c r="S96" s="88" t="str">
        <f t="shared" ca="1" si="13"/>
        <v/>
      </c>
      <c r="V96" s="16">
        <f t="shared" si="11"/>
        <v>1</v>
      </c>
    </row>
    <row r="97" spans="1:22" ht="40" customHeight="1">
      <c r="A97" s="16">
        <f t="shared" ca="1" si="12"/>
        <v>91</v>
      </c>
      <c r="B97" s="64"/>
      <c r="C97" s="58" t="str">
        <f ca="1">IF(AND(B97="",OFFSET(B97,-1,0,1,1)&lt;&gt;""),OFFSET(C97,-1,0,1,1),IF(AND(B97="",OFFSET(B97,-1,0,1,1)="",OR(OFFSET(N97,-1,0,1)&lt;&gt;"",OFFSET(P97,-1,0,1,1)&lt;&gt;"")),OFFSET(C97,-2,0,1,1),IFERROR(VLOOKUP(【小】入力シート➁!B97,テーブル1[[#All],[医薬品名]:[単位2]],COLUMN(【小】入力シート➁!P93)-3,0),"")))</f>
        <v/>
      </c>
      <c r="D97" s="65"/>
      <c r="E97" s="60" t="str">
        <f ca="1">IF(AND(B97="",OFFSET(B97,-1,0,1,1)&lt;&gt;""),OFFSET(E97,-1,0,1,1),IF(AND(B97="",OFFSET(B97,-1,0,1,1)="",OR(OR(OFFSET(F97,-1,0,1)&lt;0,OFFSET(H97,-1,0,1)&lt;0),OFFSET(P97,-1,0,1,1)&lt;&gt;"")),OFFSET(E97,-2,0,1,1),IFERROR(VLOOKUP(【小】入力シート➁!B97,テーブル1[[#All],[医薬品名]:[単位2]],COLUMN(テーブル1[[#Headers],[単位2]])-3,0),"")))</f>
        <v/>
      </c>
      <c r="F97" s="66"/>
      <c r="G97" s="62" t="str">
        <f t="shared" ca="1" si="7"/>
        <v/>
      </c>
      <c r="H97" s="69"/>
      <c r="I97" s="62" t="str">
        <f t="shared" ca="1" si="8"/>
        <v/>
      </c>
      <c r="J97" s="77"/>
      <c r="K97" s="62" t="str">
        <f t="shared" ca="1" si="9"/>
        <v/>
      </c>
      <c r="L97" s="78"/>
      <c r="M97" s="62" t="str">
        <f t="shared" ca="1" si="10"/>
        <v/>
      </c>
      <c r="N97" s="79"/>
      <c r="O97" s="81"/>
      <c r="P97" s="81"/>
      <c r="Q97" s="89"/>
      <c r="R97" s="91"/>
      <c r="S97" s="88" t="str">
        <f t="shared" ca="1" si="13"/>
        <v/>
      </c>
      <c r="V97" s="16">
        <f t="shared" si="11"/>
        <v>1</v>
      </c>
    </row>
    <row r="98" spans="1:22" ht="40" customHeight="1">
      <c r="A98" s="16">
        <f t="shared" ca="1" si="12"/>
        <v>92</v>
      </c>
      <c r="B98" s="64"/>
      <c r="C98" s="58" t="str">
        <f ca="1">IF(AND(B98="",OFFSET(B98,-1,0,1,1)&lt;&gt;""),OFFSET(C98,-1,0,1,1),IF(AND(B98="",OFFSET(B98,-1,0,1,1)="",OR(OFFSET(N98,-1,0,1)&lt;&gt;"",OFFSET(P98,-1,0,1,1)&lt;&gt;"")),OFFSET(C98,-2,0,1,1),IFERROR(VLOOKUP(【小】入力シート➁!B98,テーブル1[[#All],[医薬品名]:[単位2]],COLUMN(【小】入力シート➁!P94)-3,0),"")))</f>
        <v/>
      </c>
      <c r="D98" s="65"/>
      <c r="E98" s="60" t="str">
        <f ca="1">IF(AND(B98="",OFFSET(B98,-1,0,1,1)&lt;&gt;""),OFFSET(E98,-1,0,1,1),IF(AND(B98="",OFFSET(B98,-1,0,1,1)="",OR(OR(OFFSET(F98,-1,0,1)&lt;0,OFFSET(H98,-1,0,1)&lt;0),OFFSET(P98,-1,0,1,1)&lt;&gt;"")),OFFSET(E98,-2,0,1,1),IFERROR(VLOOKUP(【小】入力シート➁!B98,テーブル1[[#All],[医薬品名]:[単位2]],COLUMN(テーブル1[[#Headers],[単位2]])-3,0),"")))</f>
        <v/>
      </c>
      <c r="F98" s="66"/>
      <c r="G98" s="62" t="str">
        <f t="shared" ca="1" si="7"/>
        <v/>
      </c>
      <c r="H98" s="69"/>
      <c r="I98" s="62" t="str">
        <f t="shared" ca="1" si="8"/>
        <v/>
      </c>
      <c r="J98" s="77"/>
      <c r="K98" s="62" t="str">
        <f t="shared" ca="1" si="9"/>
        <v/>
      </c>
      <c r="L98" s="78"/>
      <c r="M98" s="62" t="str">
        <f t="shared" ca="1" si="10"/>
        <v/>
      </c>
      <c r="N98" s="79"/>
      <c r="O98" s="81"/>
      <c r="P98" s="81"/>
      <c r="Q98" s="89"/>
      <c r="R98" s="91"/>
      <c r="S98" s="88" t="str">
        <f t="shared" ca="1" si="13"/>
        <v/>
      </c>
      <c r="V98" s="16">
        <f t="shared" si="11"/>
        <v>1</v>
      </c>
    </row>
    <row r="99" spans="1:22" ht="40" customHeight="1">
      <c r="A99" s="16">
        <f t="shared" ca="1" si="12"/>
        <v>93</v>
      </c>
      <c r="B99" s="64"/>
      <c r="C99" s="58" t="str">
        <f ca="1">IF(AND(B99="",OFFSET(B99,-1,0,1,1)&lt;&gt;""),OFFSET(C99,-1,0,1,1),IF(AND(B99="",OFFSET(B99,-1,0,1,1)="",OR(OFFSET(N99,-1,0,1)&lt;&gt;"",OFFSET(P99,-1,0,1,1)&lt;&gt;"")),OFFSET(C99,-2,0,1,1),IFERROR(VLOOKUP(【小】入力シート➁!B99,テーブル1[[#All],[医薬品名]:[単位2]],COLUMN(【小】入力シート➁!P95)-3,0),"")))</f>
        <v/>
      </c>
      <c r="D99" s="65"/>
      <c r="E99" s="60" t="str">
        <f ca="1">IF(AND(B99="",OFFSET(B99,-1,0,1,1)&lt;&gt;""),OFFSET(E99,-1,0,1,1),IF(AND(B99="",OFFSET(B99,-1,0,1,1)="",OR(OR(OFFSET(F99,-1,0,1)&lt;0,OFFSET(H99,-1,0,1)&lt;0),OFFSET(P99,-1,0,1,1)&lt;&gt;"")),OFFSET(E99,-2,0,1,1),IFERROR(VLOOKUP(【小】入力シート➁!B99,テーブル1[[#All],[医薬品名]:[単位2]],COLUMN(テーブル1[[#Headers],[単位2]])-3,0),"")))</f>
        <v/>
      </c>
      <c r="F99" s="66"/>
      <c r="G99" s="62" t="str">
        <f t="shared" ca="1" si="7"/>
        <v/>
      </c>
      <c r="H99" s="69"/>
      <c r="I99" s="62" t="str">
        <f t="shared" ca="1" si="8"/>
        <v/>
      </c>
      <c r="J99" s="77"/>
      <c r="K99" s="62" t="str">
        <f t="shared" ca="1" si="9"/>
        <v/>
      </c>
      <c r="L99" s="78"/>
      <c r="M99" s="62" t="str">
        <f t="shared" ca="1" si="10"/>
        <v/>
      </c>
      <c r="N99" s="79"/>
      <c r="O99" s="81"/>
      <c r="P99" s="81"/>
      <c r="Q99" s="89"/>
      <c r="R99" s="91"/>
      <c r="S99" s="88" t="str">
        <f t="shared" ca="1" si="13"/>
        <v/>
      </c>
      <c r="V99" s="16">
        <f t="shared" si="11"/>
        <v>1</v>
      </c>
    </row>
    <row r="100" spans="1:22" ht="40" customHeight="1">
      <c r="A100" s="16">
        <f t="shared" ca="1" si="12"/>
        <v>94</v>
      </c>
      <c r="B100" s="64"/>
      <c r="C100" s="58" t="str">
        <f ca="1">IF(AND(B100="",OFFSET(B100,-1,0,1,1)&lt;&gt;""),OFFSET(C100,-1,0,1,1),IF(AND(B100="",OFFSET(B100,-1,0,1,1)="",OR(OFFSET(N100,-1,0,1)&lt;&gt;"",OFFSET(P100,-1,0,1,1)&lt;&gt;"")),OFFSET(C100,-2,0,1,1),IFERROR(VLOOKUP(【小】入力シート➁!B100,テーブル1[[#All],[医薬品名]:[単位2]],COLUMN(【小】入力シート➁!P96)-3,0),"")))</f>
        <v/>
      </c>
      <c r="D100" s="65"/>
      <c r="E100" s="60" t="str">
        <f ca="1">IF(AND(B100="",OFFSET(B100,-1,0,1,1)&lt;&gt;""),OFFSET(E100,-1,0,1,1),IF(AND(B100="",OFFSET(B100,-1,0,1,1)="",OR(OR(OFFSET(F100,-1,0,1)&lt;0,OFFSET(H100,-1,0,1)&lt;0),OFFSET(P100,-1,0,1,1)&lt;&gt;"")),OFFSET(E100,-2,0,1,1),IFERROR(VLOOKUP(【小】入力シート➁!B100,テーブル1[[#All],[医薬品名]:[単位2]],COLUMN(テーブル1[[#Headers],[単位2]])-3,0),"")))</f>
        <v/>
      </c>
      <c r="F100" s="66"/>
      <c r="G100" s="62" t="str">
        <f t="shared" ca="1" si="7"/>
        <v/>
      </c>
      <c r="H100" s="69"/>
      <c r="I100" s="62" t="str">
        <f t="shared" ca="1" si="8"/>
        <v/>
      </c>
      <c r="J100" s="77"/>
      <c r="K100" s="62" t="str">
        <f t="shared" ca="1" si="9"/>
        <v/>
      </c>
      <c r="L100" s="78"/>
      <c r="M100" s="62" t="str">
        <f t="shared" ca="1" si="10"/>
        <v/>
      </c>
      <c r="N100" s="79"/>
      <c r="O100" s="81"/>
      <c r="P100" s="81"/>
      <c r="Q100" s="89"/>
      <c r="R100" s="91"/>
      <c r="S100" s="88" t="str">
        <f t="shared" ca="1" si="13"/>
        <v/>
      </c>
      <c r="V100" s="16">
        <f t="shared" si="11"/>
        <v>1</v>
      </c>
    </row>
    <row r="101" spans="1:22" ht="40" customHeight="1">
      <c r="A101" s="16">
        <f t="shared" ca="1" si="12"/>
        <v>95</v>
      </c>
      <c r="B101" s="64"/>
      <c r="C101" s="58" t="str">
        <f ca="1">IF(AND(B101="",OFFSET(B101,-1,0,1,1)&lt;&gt;""),OFFSET(C101,-1,0,1,1),IF(AND(B101="",OFFSET(B101,-1,0,1,1)="",OR(OFFSET(N101,-1,0,1)&lt;&gt;"",OFFSET(P101,-1,0,1,1)&lt;&gt;"")),OFFSET(C101,-2,0,1,1),IFERROR(VLOOKUP(【小】入力シート➁!B101,テーブル1[[#All],[医薬品名]:[単位2]],COLUMN(【小】入力シート➁!P97)-3,0),"")))</f>
        <v/>
      </c>
      <c r="D101" s="65"/>
      <c r="E101" s="60" t="str">
        <f ca="1">IF(AND(B101="",OFFSET(B101,-1,0,1,1)&lt;&gt;""),OFFSET(E101,-1,0,1,1),IF(AND(B101="",OFFSET(B101,-1,0,1,1)="",OR(OR(OFFSET(F101,-1,0,1)&lt;0,OFFSET(H101,-1,0,1)&lt;0),OFFSET(P101,-1,0,1,1)&lt;&gt;"")),OFFSET(E101,-2,0,1,1),IFERROR(VLOOKUP(【小】入力シート➁!B101,テーブル1[[#All],[医薬品名]:[単位2]],COLUMN(テーブル1[[#Headers],[単位2]])-3,0),"")))</f>
        <v/>
      </c>
      <c r="F101" s="66"/>
      <c r="G101" s="62" t="str">
        <f t="shared" ca="1" si="7"/>
        <v/>
      </c>
      <c r="H101" s="69"/>
      <c r="I101" s="62" t="str">
        <f t="shared" ca="1" si="8"/>
        <v/>
      </c>
      <c r="J101" s="77"/>
      <c r="K101" s="62" t="str">
        <f t="shared" ca="1" si="9"/>
        <v/>
      </c>
      <c r="L101" s="78"/>
      <c r="M101" s="62" t="str">
        <f t="shared" ca="1" si="10"/>
        <v/>
      </c>
      <c r="N101" s="79"/>
      <c r="O101" s="81"/>
      <c r="P101" s="81"/>
      <c r="Q101" s="89"/>
      <c r="R101" s="91"/>
      <c r="S101" s="88" t="str">
        <f t="shared" ca="1" si="13"/>
        <v/>
      </c>
      <c r="V101" s="16">
        <f t="shared" si="11"/>
        <v>1</v>
      </c>
    </row>
    <row r="102" spans="1:22" ht="40" customHeight="1">
      <c r="A102" s="16">
        <f t="shared" ca="1" si="12"/>
        <v>96</v>
      </c>
      <c r="B102" s="64"/>
      <c r="C102" s="58" t="str">
        <f ca="1">IF(AND(B102="",OFFSET(B102,-1,0,1,1)&lt;&gt;""),OFFSET(C102,-1,0,1,1),IF(AND(B102="",OFFSET(B102,-1,0,1,1)="",OR(OFFSET(N102,-1,0,1)&lt;&gt;"",OFFSET(P102,-1,0,1,1)&lt;&gt;"")),OFFSET(C102,-2,0,1,1),IFERROR(VLOOKUP(【小】入力シート➁!B102,テーブル1[[#All],[医薬品名]:[単位2]],COLUMN(【小】入力シート➁!P98)-3,0),"")))</f>
        <v/>
      </c>
      <c r="D102" s="65"/>
      <c r="E102" s="60" t="str">
        <f ca="1">IF(AND(B102="",OFFSET(B102,-1,0,1,1)&lt;&gt;""),OFFSET(E102,-1,0,1,1),IF(AND(B102="",OFFSET(B102,-1,0,1,1)="",OR(OR(OFFSET(F102,-1,0,1)&lt;0,OFFSET(H102,-1,0,1)&lt;0),OFFSET(P102,-1,0,1,1)&lt;&gt;"")),OFFSET(E102,-2,0,1,1),IFERROR(VLOOKUP(【小】入力シート➁!B102,テーブル1[[#All],[医薬品名]:[単位2]],COLUMN(テーブル1[[#Headers],[単位2]])-3,0),"")))</f>
        <v/>
      </c>
      <c r="F102" s="66"/>
      <c r="G102" s="62" t="str">
        <f t="shared" ca="1" si="7"/>
        <v/>
      </c>
      <c r="H102" s="69"/>
      <c r="I102" s="62" t="str">
        <f t="shared" ca="1" si="8"/>
        <v/>
      </c>
      <c r="J102" s="77"/>
      <c r="K102" s="62" t="str">
        <f t="shared" ca="1" si="9"/>
        <v/>
      </c>
      <c r="L102" s="78"/>
      <c r="M102" s="62" t="str">
        <f t="shared" ca="1" si="10"/>
        <v/>
      </c>
      <c r="N102" s="79"/>
      <c r="O102" s="81"/>
      <c r="P102" s="81"/>
      <c r="Q102" s="89"/>
      <c r="R102" s="91"/>
      <c r="S102" s="88" t="str">
        <f t="shared" ca="1" si="13"/>
        <v/>
      </c>
      <c r="V102" s="16">
        <f t="shared" si="11"/>
        <v>1</v>
      </c>
    </row>
    <row r="103" spans="1:22" ht="40" customHeight="1">
      <c r="A103" s="16">
        <f t="shared" ca="1" si="12"/>
        <v>97</v>
      </c>
      <c r="B103" s="64"/>
      <c r="C103" s="58" t="str">
        <f ca="1">IF(AND(B103="",OFFSET(B103,-1,0,1,1)&lt;&gt;""),OFFSET(C103,-1,0,1,1),IF(AND(B103="",OFFSET(B103,-1,0,1,1)="",OR(OFFSET(N103,-1,0,1)&lt;&gt;"",OFFSET(P103,-1,0,1,1)&lt;&gt;"")),OFFSET(C103,-2,0,1,1),IFERROR(VLOOKUP(【小】入力シート➁!B103,テーブル1[[#All],[医薬品名]:[単位2]],COLUMN(【小】入力シート➁!P99)-3,0),"")))</f>
        <v/>
      </c>
      <c r="D103" s="65"/>
      <c r="E103" s="60" t="str">
        <f ca="1">IF(AND(B103="",OFFSET(B103,-1,0,1,1)&lt;&gt;""),OFFSET(E103,-1,0,1,1),IF(AND(B103="",OFFSET(B103,-1,0,1,1)="",OR(OR(OFFSET(F103,-1,0,1)&lt;0,OFFSET(H103,-1,0,1)&lt;0),OFFSET(P103,-1,0,1,1)&lt;&gt;"")),OFFSET(E103,-2,0,1,1),IFERROR(VLOOKUP(【小】入力シート➁!B103,テーブル1[[#All],[医薬品名]:[単位2]],COLUMN(テーブル1[[#Headers],[単位2]])-3,0),"")))</f>
        <v/>
      </c>
      <c r="F103" s="66"/>
      <c r="G103" s="62" t="str">
        <f t="shared" ca="1" si="7"/>
        <v/>
      </c>
      <c r="H103" s="69"/>
      <c r="I103" s="62" t="str">
        <f t="shared" ca="1" si="8"/>
        <v/>
      </c>
      <c r="J103" s="77"/>
      <c r="K103" s="62" t="str">
        <f t="shared" ca="1" si="9"/>
        <v/>
      </c>
      <c r="L103" s="78"/>
      <c r="M103" s="62" t="str">
        <f t="shared" ca="1" si="10"/>
        <v/>
      </c>
      <c r="N103" s="79"/>
      <c r="O103" s="81"/>
      <c r="P103" s="81"/>
      <c r="Q103" s="89"/>
      <c r="R103" s="91"/>
      <c r="S103" s="88" t="str">
        <f t="shared" ca="1" si="13"/>
        <v/>
      </c>
      <c r="V103" s="16">
        <f t="shared" si="11"/>
        <v>1</v>
      </c>
    </row>
    <row r="104" spans="1:22" ht="40" customHeight="1">
      <c r="A104" s="16">
        <f t="shared" ca="1" si="12"/>
        <v>98</v>
      </c>
      <c r="B104" s="64"/>
      <c r="C104" s="58" t="str">
        <f ca="1">IF(AND(B104="",OFFSET(B104,-1,0,1,1)&lt;&gt;""),OFFSET(C104,-1,0,1,1),IF(AND(B104="",OFFSET(B104,-1,0,1,1)="",OR(OFFSET(N104,-1,0,1)&lt;&gt;"",OFFSET(P104,-1,0,1,1)&lt;&gt;"")),OFFSET(C104,-2,0,1,1),IFERROR(VLOOKUP(【小】入力シート➁!B104,テーブル1[[#All],[医薬品名]:[単位2]],COLUMN(【小】入力シート➁!P100)-3,0),"")))</f>
        <v/>
      </c>
      <c r="D104" s="65"/>
      <c r="E104" s="60" t="str">
        <f ca="1">IF(AND(B104="",OFFSET(B104,-1,0,1,1)&lt;&gt;""),OFFSET(E104,-1,0,1,1),IF(AND(B104="",OFFSET(B104,-1,0,1,1)="",OR(OR(OFFSET(F104,-1,0,1)&lt;0,OFFSET(H104,-1,0,1)&lt;0),OFFSET(P104,-1,0,1,1)&lt;&gt;"")),OFFSET(E104,-2,0,1,1),IFERROR(VLOOKUP(【小】入力シート➁!B104,テーブル1[[#All],[医薬品名]:[単位2]],COLUMN(テーブル1[[#Headers],[単位2]])-3,0),"")))</f>
        <v/>
      </c>
      <c r="F104" s="66"/>
      <c r="G104" s="62" t="str">
        <f t="shared" ca="1" si="7"/>
        <v/>
      </c>
      <c r="H104" s="69"/>
      <c r="I104" s="62" t="str">
        <f t="shared" ca="1" si="8"/>
        <v/>
      </c>
      <c r="J104" s="77"/>
      <c r="K104" s="62" t="str">
        <f t="shared" ca="1" si="9"/>
        <v/>
      </c>
      <c r="L104" s="78"/>
      <c r="M104" s="62" t="str">
        <f t="shared" ca="1" si="10"/>
        <v/>
      </c>
      <c r="N104" s="79"/>
      <c r="O104" s="81"/>
      <c r="P104" s="81"/>
      <c r="Q104" s="89"/>
      <c r="R104" s="91"/>
      <c r="S104" s="88" t="str">
        <f t="shared" ca="1" si="13"/>
        <v/>
      </c>
      <c r="V104" s="16">
        <f t="shared" si="11"/>
        <v>1</v>
      </c>
    </row>
    <row r="105" spans="1:22" ht="40" customHeight="1">
      <c r="A105" s="16">
        <f t="shared" ca="1" si="12"/>
        <v>99</v>
      </c>
      <c r="B105" s="64"/>
      <c r="C105" s="58" t="str">
        <f ca="1">IF(AND(B105="",OFFSET(B105,-1,0,1,1)&lt;&gt;""),OFFSET(C105,-1,0,1,1),IF(AND(B105="",OFFSET(B105,-1,0,1,1)="",OR(OFFSET(N105,-1,0,1)&lt;&gt;"",OFFSET(P105,-1,0,1,1)&lt;&gt;"")),OFFSET(C105,-2,0,1,1),IFERROR(VLOOKUP(【小】入力シート➁!B105,テーブル1[[#All],[医薬品名]:[単位2]],COLUMN(【小】入力シート➁!P101)-3,0),"")))</f>
        <v/>
      </c>
      <c r="D105" s="65"/>
      <c r="E105" s="60" t="str">
        <f ca="1">IF(AND(B105="",OFFSET(B105,-1,0,1,1)&lt;&gt;""),OFFSET(E105,-1,0,1,1),IF(AND(B105="",OFFSET(B105,-1,0,1,1)="",OR(OR(OFFSET(F105,-1,0,1)&lt;0,OFFSET(H105,-1,0,1)&lt;0),OFFSET(P105,-1,0,1,1)&lt;&gt;"")),OFFSET(E105,-2,0,1,1),IFERROR(VLOOKUP(【小】入力シート➁!B105,テーブル1[[#All],[医薬品名]:[単位2]],COLUMN(テーブル1[[#Headers],[単位2]])-3,0),"")))</f>
        <v/>
      </c>
      <c r="F105" s="66"/>
      <c r="G105" s="62" t="str">
        <f t="shared" ca="1" si="7"/>
        <v/>
      </c>
      <c r="H105" s="69"/>
      <c r="I105" s="62" t="str">
        <f t="shared" ca="1" si="8"/>
        <v/>
      </c>
      <c r="J105" s="77"/>
      <c r="K105" s="62" t="str">
        <f t="shared" ca="1" si="9"/>
        <v/>
      </c>
      <c r="L105" s="78"/>
      <c r="M105" s="62" t="str">
        <f t="shared" ca="1" si="10"/>
        <v/>
      </c>
      <c r="N105" s="79"/>
      <c r="O105" s="81"/>
      <c r="P105" s="81"/>
      <c r="Q105" s="89"/>
      <c r="R105" s="91"/>
      <c r="S105" s="88" t="str">
        <f t="shared" ca="1" si="13"/>
        <v/>
      </c>
      <c r="V105" s="16">
        <f t="shared" si="11"/>
        <v>1</v>
      </c>
    </row>
    <row r="106" spans="1:22" ht="40" customHeight="1">
      <c r="A106" s="16">
        <f t="shared" ca="1" si="12"/>
        <v>100</v>
      </c>
      <c r="B106" s="64"/>
      <c r="C106" s="58" t="str">
        <f ca="1">IF(AND(B106="",OFFSET(B106,-1,0,1,1)&lt;&gt;""),OFFSET(C106,-1,0,1,1),IF(AND(B106="",OFFSET(B106,-1,0,1,1)="",OR(OFFSET(N106,-1,0,1)&lt;&gt;"",OFFSET(P106,-1,0,1,1)&lt;&gt;"")),OFFSET(C106,-2,0,1,1),IFERROR(VLOOKUP(【小】入力シート➁!B106,テーブル1[[#All],[医薬品名]:[単位2]],COLUMN(【小】入力シート➁!P102)-3,0),"")))</f>
        <v/>
      </c>
      <c r="D106" s="65"/>
      <c r="E106" s="60" t="str">
        <f ca="1">IF(AND(B106="",OFFSET(B106,-1,0,1,1)&lt;&gt;""),OFFSET(E106,-1,0,1,1),IF(AND(B106="",OFFSET(B106,-1,0,1,1)="",OR(OR(OFFSET(F106,-1,0,1)&lt;0,OFFSET(H106,-1,0,1)&lt;0),OFFSET(P106,-1,0,1,1)&lt;&gt;"")),OFFSET(E106,-2,0,1,1),IFERROR(VLOOKUP(【小】入力シート➁!B106,テーブル1[[#All],[医薬品名]:[単位2]],COLUMN(テーブル1[[#Headers],[単位2]])-3,0),"")))</f>
        <v/>
      </c>
      <c r="F106" s="66"/>
      <c r="G106" s="62" t="str">
        <f t="shared" ca="1" si="7"/>
        <v/>
      </c>
      <c r="H106" s="69"/>
      <c r="I106" s="62" t="str">
        <f t="shared" ca="1" si="8"/>
        <v/>
      </c>
      <c r="J106" s="77"/>
      <c r="K106" s="62" t="str">
        <f t="shared" ca="1" si="9"/>
        <v/>
      </c>
      <c r="L106" s="78"/>
      <c r="M106" s="62" t="str">
        <f t="shared" ca="1" si="10"/>
        <v/>
      </c>
      <c r="N106" s="79"/>
      <c r="O106" s="81"/>
      <c r="P106" s="81"/>
      <c r="Q106" s="89"/>
      <c r="R106" s="91"/>
      <c r="S106" s="88" t="str">
        <f t="shared" ca="1" si="13"/>
        <v/>
      </c>
      <c r="V106" s="16">
        <f t="shared" si="11"/>
        <v>1</v>
      </c>
    </row>
    <row r="107" spans="1:22" ht="40" customHeight="1">
      <c r="A107" s="16">
        <f t="shared" ca="1" si="12"/>
        <v>101</v>
      </c>
      <c r="B107" s="64"/>
      <c r="C107" s="58" t="str">
        <f ca="1">IF(AND(B107="",OFFSET(B107,-1,0,1,1)&lt;&gt;""),OFFSET(C107,-1,0,1,1),IF(AND(B107="",OFFSET(B107,-1,0,1,1)="",OR(OFFSET(N107,-1,0,1)&lt;&gt;"",OFFSET(P107,-1,0,1,1)&lt;&gt;"")),OFFSET(C107,-2,0,1,1),IFERROR(VLOOKUP(【小】入力シート➁!B107,テーブル1[[#All],[医薬品名]:[単位2]],COLUMN(【小】入力シート➁!P103)-3,0),"")))</f>
        <v/>
      </c>
      <c r="D107" s="65"/>
      <c r="E107" s="60" t="str">
        <f ca="1">IF(AND(B107="",OFFSET(B107,-1,0,1,1)&lt;&gt;""),OFFSET(E107,-1,0,1,1),IF(AND(B107="",OFFSET(B107,-1,0,1,1)="",OR(OR(OFFSET(F107,-1,0,1)&lt;0,OFFSET(H107,-1,0,1)&lt;0),OFFSET(P107,-1,0,1,1)&lt;&gt;"")),OFFSET(E107,-2,0,1,1),IFERROR(VLOOKUP(【小】入力シート➁!B107,テーブル1[[#All],[医薬品名]:[単位2]],COLUMN(テーブル1[[#Headers],[単位2]])-3,0),"")))</f>
        <v/>
      </c>
      <c r="F107" s="66"/>
      <c r="G107" s="62" t="str">
        <f t="shared" ca="1" si="7"/>
        <v/>
      </c>
      <c r="H107" s="69"/>
      <c r="I107" s="62" t="str">
        <f t="shared" ca="1" si="8"/>
        <v/>
      </c>
      <c r="J107" s="77"/>
      <c r="K107" s="62" t="str">
        <f t="shared" ca="1" si="9"/>
        <v/>
      </c>
      <c r="L107" s="78"/>
      <c r="M107" s="62" t="str">
        <f t="shared" ca="1" si="10"/>
        <v/>
      </c>
      <c r="N107" s="79"/>
      <c r="O107" s="81"/>
      <c r="P107" s="81"/>
      <c r="Q107" s="89"/>
      <c r="R107" s="91"/>
      <c r="S107" s="88" t="str">
        <f t="shared" ca="1" si="13"/>
        <v/>
      </c>
      <c r="V107" s="16">
        <f t="shared" si="11"/>
        <v>1</v>
      </c>
    </row>
    <row r="108" spans="1:22" ht="40" customHeight="1">
      <c r="A108" s="16">
        <f t="shared" ca="1" si="12"/>
        <v>102</v>
      </c>
      <c r="B108" s="64"/>
      <c r="C108" s="58" t="str">
        <f ca="1">IF(AND(B108="",OFFSET(B108,-1,0,1,1)&lt;&gt;""),OFFSET(C108,-1,0,1,1),IF(AND(B108="",OFFSET(B108,-1,0,1,1)="",OR(OFFSET(N108,-1,0,1)&lt;&gt;"",OFFSET(P108,-1,0,1,1)&lt;&gt;"")),OFFSET(C108,-2,0,1,1),IFERROR(VLOOKUP(【小】入力シート➁!B108,テーブル1[[#All],[医薬品名]:[単位2]],COLUMN(【小】入力シート➁!P104)-3,0),"")))</f>
        <v/>
      </c>
      <c r="D108" s="65"/>
      <c r="E108" s="60" t="str">
        <f ca="1">IF(AND(B108="",OFFSET(B108,-1,0,1,1)&lt;&gt;""),OFFSET(E108,-1,0,1,1),IF(AND(B108="",OFFSET(B108,-1,0,1,1)="",OR(OR(OFFSET(F108,-1,0,1)&lt;0,OFFSET(H108,-1,0,1)&lt;0),OFFSET(P108,-1,0,1,1)&lt;&gt;"")),OFFSET(E108,-2,0,1,1),IFERROR(VLOOKUP(【小】入力シート➁!B108,テーブル1[[#All],[医薬品名]:[単位2]],COLUMN(テーブル1[[#Headers],[単位2]])-3,0),"")))</f>
        <v/>
      </c>
      <c r="F108" s="66"/>
      <c r="G108" s="62" t="str">
        <f t="shared" ca="1" si="7"/>
        <v/>
      </c>
      <c r="H108" s="69"/>
      <c r="I108" s="62" t="str">
        <f t="shared" ca="1" si="8"/>
        <v/>
      </c>
      <c r="J108" s="77"/>
      <c r="K108" s="62" t="str">
        <f t="shared" ca="1" si="9"/>
        <v/>
      </c>
      <c r="L108" s="78"/>
      <c r="M108" s="62" t="str">
        <f t="shared" ca="1" si="10"/>
        <v/>
      </c>
      <c r="N108" s="79"/>
      <c r="O108" s="81"/>
      <c r="P108" s="81"/>
      <c r="Q108" s="89"/>
      <c r="R108" s="91"/>
      <c r="S108" s="88" t="str">
        <f t="shared" ca="1" si="13"/>
        <v/>
      </c>
      <c r="V108" s="16">
        <f t="shared" si="11"/>
        <v>1</v>
      </c>
    </row>
    <row r="109" spans="1:22" ht="40" customHeight="1">
      <c r="A109" s="16">
        <f t="shared" ca="1" si="12"/>
        <v>103</v>
      </c>
      <c r="B109" s="64"/>
      <c r="C109" s="58" t="str">
        <f ca="1">IF(AND(B109="",OFFSET(B109,-1,0,1,1)&lt;&gt;""),OFFSET(C109,-1,0,1,1),IF(AND(B109="",OFFSET(B109,-1,0,1,1)="",OR(OFFSET(N109,-1,0,1)&lt;&gt;"",OFFSET(P109,-1,0,1,1)&lt;&gt;"")),OFFSET(C109,-2,0,1,1),IFERROR(VLOOKUP(【小】入力シート➁!B109,テーブル1[[#All],[医薬品名]:[単位2]],COLUMN(【小】入力シート➁!P105)-3,0),"")))</f>
        <v/>
      </c>
      <c r="D109" s="65"/>
      <c r="E109" s="60" t="str">
        <f ca="1">IF(AND(B109="",OFFSET(B109,-1,0,1,1)&lt;&gt;""),OFFSET(E109,-1,0,1,1),IF(AND(B109="",OFFSET(B109,-1,0,1,1)="",OR(OR(OFFSET(F109,-1,0,1)&lt;0,OFFSET(H109,-1,0,1)&lt;0),OFFSET(P109,-1,0,1,1)&lt;&gt;"")),OFFSET(E109,-2,0,1,1),IFERROR(VLOOKUP(【小】入力シート➁!B109,テーブル1[[#All],[医薬品名]:[単位2]],COLUMN(テーブル1[[#Headers],[単位2]])-3,0),"")))</f>
        <v/>
      </c>
      <c r="F109" s="66"/>
      <c r="G109" s="62" t="str">
        <f t="shared" ca="1" si="7"/>
        <v/>
      </c>
      <c r="H109" s="69"/>
      <c r="I109" s="62" t="str">
        <f t="shared" ca="1" si="8"/>
        <v/>
      </c>
      <c r="J109" s="77"/>
      <c r="K109" s="62" t="str">
        <f t="shared" ca="1" si="9"/>
        <v/>
      </c>
      <c r="L109" s="78"/>
      <c r="M109" s="62" t="str">
        <f t="shared" ca="1" si="10"/>
        <v/>
      </c>
      <c r="N109" s="79"/>
      <c r="O109" s="81"/>
      <c r="P109" s="81"/>
      <c r="Q109" s="89"/>
      <c r="R109" s="91"/>
      <c r="S109" s="88" t="str">
        <f t="shared" ca="1" si="13"/>
        <v/>
      </c>
      <c r="V109" s="16">
        <f t="shared" si="11"/>
        <v>1</v>
      </c>
    </row>
    <row r="110" spans="1:22" ht="40" customHeight="1">
      <c r="A110" s="16">
        <f t="shared" ca="1" si="12"/>
        <v>104</v>
      </c>
      <c r="B110" s="64"/>
      <c r="C110" s="58" t="str">
        <f ca="1">IF(AND(B110="",OFFSET(B110,-1,0,1,1)&lt;&gt;""),OFFSET(C110,-1,0,1,1),IF(AND(B110="",OFFSET(B110,-1,0,1,1)="",OR(OFFSET(N110,-1,0,1)&lt;&gt;"",OFFSET(P110,-1,0,1,1)&lt;&gt;"")),OFFSET(C110,-2,0,1,1),IFERROR(VLOOKUP(【小】入力シート➁!B110,テーブル1[[#All],[医薬品名]:[単位2]],COLUMN(【小】入力シート➁!P106)-3,0),"")))</f>
        <v/>
      </c>
      <c r="D110" s="65"/>
      <c r="E110" s="60" t="str">
        <f ca="1">IF(AND(B110="",OFFSET(B110,-1,0,1,1)&lt;&gt;""),OFFSET(E110,-1,0,1,1),IF(AND(B110="",OFFSET(B110,-1,0,1,1)="",OR(OR(OFFSET(F110,-1,0,1)&lt;0,OFFSET(H110,-1,0,1)&lt;0),OFFSET(P110,-1,0,1,1)&lt;&gt;"")),OFFSET(E110,-2,0,1,1),IFERROR(VLOOKUP(【小】入力シート➁!B110,テーブル1[[#All],[医薬品名]:[単位2]],COLUMN(テーブル1[[#Headers],[単位2]])-3,0),"")))</f>
        <v/>
      </c>
      <c r="F110" s="66"/>
      <c r="G110" s="62" t="str">
        <f t="shared" ca="1" si="7"/>
        <v/>
      </c>
      <c r="H110" s="69"/>
      <c r="I110" s="62" t="str">
        <f t="shared" ca="1" si="8"/>
        <v/>
      </c>
      <c r="J110" s="77"/>
      <c r="K110" s="62" t="str">
        <f t="shared" ca="1" si="9"/>
        <v/>
      </c>
      <c r="L110" s="78"/>
      <c r="M110" s="62" t="str">
        <f t="shared" ca="1" si="10"/>
        <v/>
      </c>
      <c r="N110" s="79"/>
      <c r="O110" s="81"/>
      <c r="P110" s="81"/>
      <c r="Q110" s="89"/>
      <c r="R110" s="91"/>
      <c r="S110" s="88" t="str">
        <f t="shared" ca="1" si="13"/>
        <v/>
      </c>
      <c r="V110" s="16">
        <f t="shared" si="11"/>
        <v>1</v>
      </c>
    </row>
    <row r="111" spans="1:22" ht="40" customHeight="1">
      <c r="A111" s="16">
        <f t="shared" ca="1" si="12"/>
        <v>105</v>
      </c>
      <c r="B111" s="64"/>
      <c r="C111" s="58" t="str">
        <f ca="1">IF(AND(B111="",OFFSET(B111,-1,0,1,1)&lt;&gt;""),OFFSET(C111,-1,0,1,1),IF(AND(B111="",OFFSET(B111,-1,0,1,1)="",OR(OFFSET(N111,-1,0,1)&lt;&gt;"",OFFSET(P111,-1,0,1,1)&lt;&gt;"")),OFFSET(C111,-2,0,1,1),IFERROR(VLOOKUP(【小】入力シート➁!B111,テーブル1[[#All],[医薬品名]:[単位2]],COLUMN(【小】入力シート➁!P107)-3,0),"")))</f>
        <v/>
      </c>
      <c r="D111" s="65"/>
      <c r="E111" s="60" t="str">
        <f ca="1">IF(AND(B111="",OFFSET(B111,-1,0,1,1)&lt;&gt;""),OFFSET(E111,-1,0,1,1),IF(AND(B111="",OFFSET(B111,-1,0,1,1)="",OR(OR(OFFSET(F111,-1,0,1)&lt;0,OFFSET(H111,-1,0,1)&lt;0),OFFSET(P111,-1,0,1,1)&lt;&gt;"")),OFFSET(E111,-2,0,1,1),IFERROR(VLOOKUP(【小】入力シート➁!B111,テーブル1[[#All],[医薬品名]:[単位2]],COLUMN(テーブル1[[#Headers],[単位2]])-3,0),"")))</f>
        <v/>
      </c>
      <c r="F111" s="66"/>
      <c r="G111" s="62" t="str">
        <f t="shared" ca="1" si="7"/>
        <v/>
      </c>
      <c r="H111" s="69"/>
      <c r="I111" s="62" t="str">
        <f t="shared" ca="1" si="8"/>
        <v/>
      </c>
      <c r="J111" s="77"/>
      <c r="K111" s="62" t="str">
        <f t="shared" ca="1" si="9"/>
        <v/>
      </c>
      <c r="L111" s="78"/>
      <c r="M111" s="62" t="str">
        <f t="shared" ca="1" si="10"/>
        <v/>
      </c>
      <c r="N111" s="79"/>
      <c r="O111" s="81"/>
      <c r="P111" s="81"/>
      <c r="Q111" s="89"/>
      <c r="R111" s="91"/>
      <c r="S111" s="88" t="str">
        <f t="shared" ca="1" si="13"/>
        <v/>
      </c>
      <c r="V111" s="16">
        <f t="shared" si="11"/>
        <v>1</v>
      </c>
    </row>
    <row r="112" spans="1:22" ht="40" customHeight="1">
      <c r="A112" s="16">
        <f t="shared" ca="1" si="12"/>
        <v>106</v>
      </c>
      <c r="B112" s="64"/>
      <c r="C112" s="58" t="str">
        <f ca="1">IF(AND(B112="",OFFSET(B112,-1,0,1,1)&lt;&gt;""),OFFSET(C112,-1,0,1,1),IF(AND(B112="",OFFSET(B112,-1,0,1,1)="",OR(OFFSET(N112,-1,0,1)&lt;&gt;"",OFFSET(P112,-1,0,1,1)&lt;&gt;"")),OFFSET(C112,-2,0,1,1),IFERROR(VLOOKUP(【小】入力シート➁!B112,テーブル1[[#All],[医薬品名]:[単位2]],COLUMN(【小】入力シート➁!P108)-3,0),"")))</f>
        <v/>
      </c>
      <c r="D112" s="65"/>
      <c r="E112" s="60" t="str">
        <f ca="1">IF(AND(B112="",OFFSET(B112,-1,0,1,1)&lt;&gt;""),OFFSET(E112,-1,0,1,1),IF(AND(B112="",OFFSET(B112,-1,0,1,1)="",OR(OR(OFFSET(F112,-1,0,1)&lt;0,OFFSET(H112,-1,0,1)&lt;0),OFFSET(P112,-1,0,1,1)&lt;&gt;"")),OFFSET(E112,-2,0,1,1),IFERROR(VLOOKUP(【小】入力シート➁!B112,テーブル1[[#All],[医薬品名]:[単位2]],COLUMN(テーブル1[[#Headers],[単位2]])-3,0),"")))</f>
        <v/>
      </c>
      <c r="F112" s="66"/>
      <c r="G112" s="62" t="str">
        <f t="shared" ca="1" si="7"/>
        <v/>
      </c>
      <c r="H112" s="69"/>
      <c r="I112" s="62" t="str">
        <f t="shared" ca="1" si="8"/>
        <v/>
      </c>
      <c r="J112" s="77"/>
      <c r="K112" s="62" t="str">
        <f t="shared" ca="1" si="9"/>
        <v/>
      </c>
      <c r="L112" s="78"/>
      <c r="M112" s="62" t="str">
        <f t="shared" ca="1" si="10"/>
        <v/>
      </c>
      <c r="N112" s="79"/>
      <c r="O112" s="81"/>
      <c r="P112" s="81"/>
      <c r="Q112" s="89"/>
      <c r="R112" s="91"/>
      <c r="S112" s="88" t="str">
        <f t="shared" ca="1" si="13"/>
        <v/>
      </c>
      <c r="V112" s="16">
        <f t="shared" si="11"/>
        <v>1</v>
      </c>
    </row>
    <row r="113" spans="1:22" ht="40" customHeight="1">
      <c r="A113" s="16">
        <f t="shared" ca="1" si="12"/>
        <v>107</v>
      </c>
      <c r="B113" s="64"/>
      <c r="C113" s="58" t="str">
        <f ca="1">IF(AND(B113="",OFFSET(B113,-1,0,1,1)&lt;&gt;""),OFFSET(C113,-1,0,1,1),IF(AND(B113="",OFFSET(B113,-1,0,1,1)="",OR(OFFSET(N113,-1,0,1)&lt;&gt;"",OFFSET(P113,-1,0,1,1)&lt;&gt;"")),OFFSET(C113,-2,0,1,1),IFERROR(VLOOKUP(【小】入力シート➁!B113,テーブル1[[#All],[医薬品名]:[単位2]],COLUMN(【小】入力シート➁!P109)-3,0),"")))</f>
        <v/>
      </c>
      <c r="D113" s="65"/>
      <c r="E113" s="60" t="str">
        <f ca="1">IF(AND(B113="",OFFSET(B113,-1,0,1,1)&lt;&gt;""),OFFSET(E113,-1,0,1,1),IF(AND(B113="",OFFSET(B113,-1,0,1,1)="",OR(OR(OFFSET(F113,-1,0,1)&lt;0,OFFSET(H113,-1,0,1)&lt;0),OFFSET(P113,-1,0,1,1)&lt;&gt;"")),OFFSET(E113,-2,0,1,1),IFERROR(VLOOKUP(【小】入力シート➁!B113,テーブル1[[#All],[医薬品名]:[単位2]],COLUMN(テーブル1[[#Headers],[単位2]])-3,0),"")))</f>
        <v/>
      </c>
      <c r="F113" s="66"/>
      <c r="G113" s="62" t="str">
        <f t="shared" ca="1" si="7"/>
        <v/>
      </c>
      <c r="H113" s="69"/>
      <c r="I113" s="62" t="str">
        <f t="shared" ca="1" si="8"/>
        <v/>
      </c>
      <c r="J113" s="77"/>
      <c r="K113" s="62" t="str">
        <f t="shared" ca="1" si="9"/>
        <v/>
      </c>
      <c r="L113" s="78"/>
      <c r="M113" s="62" t="str">
        <f t="shared" ca="1" si="10"/>
        <v/>
      </c>
      <c r="N113" s="79"/>
      <c r="O113" s="81"/>
      <c r="P113" s="81"/>
      <c r="Q113" s="89"/>
      <c r="R113" s="91"/>
      <c r="S113" s="88" t="str">
        <f t="shared" ca="1" si="13"/>
        <v/>
      </c>
      <c r="V113" s="16">
        <f t="shared" si="11"/>
        <v>1</v>
      </c>
    </row>
    <row r="114" spans="1:22" ht="40" customHeight="1">
      <c r="A114" s="16">
        <f t="shared" ca="1" si="12"/>
        <v>108</v>
      </c>
      <c r="B114" s="64"/>
      <c r="C114" s="58" t="str">
        <f ca="1">IF(AND(B114="",OFFSET(B114,-1,0,1,1)&lt;&gt;""),OFFSET(C114,-1,0,1,1),IF(AND(B114="",OFFSET(B114,-1,0,1,1)="",OR(OFFSET(N114,-1,0,1)&lt;&gt;"",OFFSET(P114,-1,0,1,1)&lt;&gt;"")),OFFSET(C114,-2,0,1,1),IFERROR(VLOOKUP(【小】入力シート➁!B114,テーブル1[[#All],[医薬品名]:[単位2]],COLUMN(【小】入力シート➁!P110)-3,0),"")))</f>
        <v/>
      </c>
      <c r="D114" s="65"/>
      <c r="E114" s="60" t="str">
        <f ca="1">IF(AND(B114="",OFFSET(B114,-1,0,1,1)&lt;&gt;""),OFFSET(E114,-1,0,1,1),IF(AND(B114="",OFFSET(B114,-1,0,1,1)="",OR(OR(OFFSET(F114,-1,0,1)&lt;0,OFFSET(H114,-1,0,1)&lt;0),OFFSET(P114,-1,0,1,1)&lt;&gt;"")),OFFSET(E114,-2,0,1,1),IFERROR(VLOOKUP(【小】入力シート➁!B114,テーブル1[[#All],[医薬品名]:[単位2]],COLUMN(テーブル1[[#Headers],[単位2]])-3,0),"")))</f>
        <v/>
      </c>
      <c r="F114" s="66"/>
      <c r="G114" s="62" t="str">
        <f t="shared" ca="1" si="7"/>
        <v/>
      </c>
      <c r="H114" s="69"/>
      <c r="I114" s="62" t="str">
        <f t="shared" ca="1" si="8"/>
        <v/>
      </c>
      <c r="J114" s="77"/>
      <c r="K114" s="62" t="str">
        <f t="shared" ca="1" si="9"/>
        <v/>
      </c>
      <c r="L114" s="78"/>
      <c r="M114" s="62" t="str">
        <f t="shared" ca="1" si="10"/>
        <v/>
      </c>
      <c r="N114" s="79"/>
      <c r="O114" s="81"/>
      <c r="P114" s="81"/>
      <c r="Q114" s="89"/>
      <c r="R114" s="91"/>
      <c r="S114" s="88" t="str">
        <f t="shared" ca="1" si="13"/>
        <v/>
      </c>
      <c r="V114" s="16">
        <f t="shared" si="11"/>
        <v>1</v>
      </c>
    </row>
    <row r="115" spans="1:22" ht="40" customHeight="1">
      <c r="A115" s="16">
        <f t="shared" ca="1" si="12"/>
        <v>109</v>
      </c>
      <c r="B115" s="64"/>
      <c r="C115" s="58" t="str">
        <f ca="1">IF(AND(B115="",OFFSET(B115,-1,0,1,1)&lt;&gt;""),OFFSET(C115,-1,0,1,1),IF(AND(B115="",OFFSET(B115,-1,0,1,1)="",OR(OFFSET(N115,-1,0,1)&lt;&gt;"",OFFSET(P115,-1,0,1,1)&lt;&gt;"")),OFFSET(C115,-2,0,1,1),IFERROR(VLOOKUP(【小】入力シート➁!B115,テーブル1[[#All],[医薬品名]:[単位2]],COLUMN(【小】入力シート➁!P111)-3,0),"")))</f>
        <v/>
      </c>
      <c r="D115" s="65"/>
      <c r="E115" s="60" t="str">
        <f ca="1">IF(AND(B115="",OFFSET(B115,-1,0,1,1)&lt;&gt;""),OFFSET(E115,-1,0,1,1),IF(AND(B115="",OFFSET(B115,-1,0,1,1)="",OR(OR(OFFSET(F115,-1,0,1)&lt;0,OFFSET(H115,-1,0,1)&lt;0),OFFSET(P115,-1,0,1,1)&lt;&gt;"")),OFFSET(E115,-2,0,1,1),IFERROR(VLOOKUP(【小】入力シート➁!B115,テーブル1[[#All],[医薬品名]:[単位2]],COLUMN(テーブル1[[#Headers],[単位2]])-3,0),"")))</f>
        <v/>
      </c>
      <c r="F115" s="66"/>
      <c r="G115" s="62" t="str">
        <f t="shared" ca="1" si="7"/>
        <v/>
      </c>
      <c r="H115" s="69"/>
      <c r="I115" s="62" t="str">
        <f t="shared" ca="1" si="8"/>
        <v/>
      </c>
      <c r="J115" s="77"/>
      <c r="K115" s="62" t="str">
        <f t="shared" ca="1" si="9"/>
        <v/>
      </c>
      <c r="L115" s="78"/>
      <c r="M115" s="62" t="str">
        <f t="shared" ca="1" si="10"/>
        <v/>
      </c>
      <c r="N115" s="79"/>
      <c r="O115" s="81"/>
      <c r="P115" s="81"/>
      <c r="Q115" s="89"/>
      <c r="R115" s="91"/>
      <c r="S115" s="88" t="str">
        <f t="shared" ca="1" si="13"/>
        <v/>
      </c>
      <c r="V115" s="16">
        <f t="shared" si="11"/>
        <v>1</v>
      </c>
    </row>
    <row r="116" spans="1:22" ht="40" customHeight="1">
      <c r="A116" s="16">
        <f t="shared" ca="1" si="12"/>
        <v>110</v>
      </c>
      <c r="B116" s="64"/>
      <c r="C116" s="58" t="str">
        <f ca="1">IF(AND(B116="",OFFSET(B116,-1,0,1,1)&lt;&gt;""),OFFSET(C116,-1,0,1,1),IF(AND(B116="",OFFSET(B116,-1,0,1,1)="",OR(OFFSET(N116,-1,0,1)&lt;&gt;"",OFFSET(P116,-1,0,1,1)&lt;&gt;"")),OFFSET(C116,-2,0,1,1),IFERROR(VLOOKUP(【小】入力シート➁!B116,テーブル1[[#All],[医薬品名]:[単位2]],COLUMN(【小】入力シート➁!P112)-3,0),"")))</f>
        <v/>
      </c>
      <c r="D116" s="65"/>
      <c r="E116" s="60" t="str">
        <f ca="1">IF(AND(B116="",OFFSET(B116,-1,0,1,1)&lt;&gt;""),OFFSET(E116,-1,0,1,1),IF(AND(B116="",OFFSET(B116,-1,0,1,1)="",OR(OR(OFFSET(F116,-1,0,1)&lt;0,OFFSET(H116,-1,0,1)&lt;0),OFFSET(P116,-1,0,1,1)&lt;&gt;"")),OFFSET(E116,-2,0,1,1),IFERROR(VLOOKUP(【小】入力シート➁!B116,テーブル1[[#All],[医薬品名]:[単位2]],COLUMN(テーブル1[[#Headers],[単位2]])-3,0),"")))</f>
        <v/>
      </c>
      <c r="F116" s="66"/>
      <c r="G116" s="62" t="str">
        <f t="shared" ca="1" si="7"/>
        <v/>
      </c>
      <c r="H116" s="69"/>
      <c r="I116" s="62" t="str">
        <f t="shared" ca="1" si="8"/>
        <v/>
      </c>
      <c r="J116" s="77"/>
      <c r="K116" s="62" t="str">
        <f t="shared" ca="1" si="9"/>
        <v/>
      </c>
      <c r="L116" s="78"/>
      <c r="M116" s="62" t="str">
        <f t="shared" ca="1" si="10"/>
        <v/>
      </c>
      <c r="N116" s="79"/>
      <c r="O116" s="81"/>
      <c r="P116" s="81"/>
      <c r="Q116" s="89"/>
      <c r="R116" s="91"/>
      <c r="S116" s="88" t="str">
        <f t="shared" ca="1" si="13"/>
        <v/>
      </c>
      <c r="V116" s="16">
        <f t="shared" si="11"/>
        <v>1</v>
      </c>
    </row>
    <row r="117" spans="1:22" ht="40" customHeight="1">
      <c r="A117" s="16">
        <f t="shared" ca="1" si="12"/>
        <v>111</v>
      </c>
      <c r="B117" s="64"/>
      <c r="C117" s="58" t="str">
        <f ca="1">IF(AND(B117="",OFFSET(B117,-1,0,1,1)&lt;&gt;""),OFFSET(C117,-1,0,1,1),IF(AND(B117="",OFFSET(B117,-1,0,1,1)="",OR(OFFSET(N117,-1,0,1)&lt;&gt;"",OFFSET(P117,-1,0,1,1)&lt;&gt;"")),OFFSET(C117,-2,0,1,1),IFERROR(VLOOKUP(【小】入力シート➁!B117,テーブル1[[#All],[医薬品名]:[単位2]],COLUMN(【小】入力シート➁!P113)-3,0),"")))</f>
        <v/>
      </c>
      <c r="D117" s="65"/>
      <c r="E117" s="60" t="str">
        <f ca="1">IF(AND(B117="",OFFSET(B117,-1,0,1,1)&lt;&gt;""),OFFSET(E117,-1,0,1,1),IF(AND(B117="",OFFSET(B117,-1,0,1,1)="",OR(OR(OFFSET(F117,-1,0,1)&lt;0,OFFSET(H117,-1,0,1)&lt;0),OFFSET(P117,-1,0,1,1)&lt;&gt;"")),OFFSET(E117,-2,0,1,1),IFERROR(VLOOKUP(【小】入力シート➁!B117,テーブル1[[#All],[医薬品名]:[単位2]],COLUMN(テーブル1[[#Headers],[単位2]])-3,0),"")))</f>
        <v/>
      </c>
      <c r="F117" s="66"/>
      <c r="G117" s="62" t="str">
        <f t="shared" ca="1" si="7"/>
        <v/>
      </c>
      <c r="H117" s="69"/>
      <c r="I117" s="62" t="str">
        <f t="shared" ca="1" si="8"/>
        <v/>
      </c>
      <c r="J117" s="77"/>
      <c r="K117" s="62" t="str">
        <f t="shared" ca="1" si="9"/>
        <v/>
      </c>
      <c r="L117" s="78"/>
      <c r="M117" s="62" t="str">
        <f t="shared" ca="1" si="10"/>
        <v/>
      </c>
      <c r="N117" s="79"/>
      <c r="O117" s="81"/>
      <c r="P117" s="81"/>
      <c r="Q117" s="89"/>
      <c r="R117" s="91"/>
      <c r="S117" s="88" t="str">
        <f t="shared" ca="1" si="13"/>
        <v/>
      </c>
      <c r="V117" s="16">
        <f t="shared" si="11"/>
        <v>1</v>
      </c>
    </row>
    <row r="118" spans="1:22" ht="40" customHeight="1">
      <c r="A118" s="16">
        <f t="shared" ca="1" si="12"/>
        <v>112</v>
      </c>
      <c r="B118" s="64"/>
      <c r="C118" s="58" t="str">
        <f ca="1">IF(AND(B118="",OFFSET(B118,-1,0,1,1)&lt;&gt;""),OFFSET(C118,-1,0,1,1),IF(AND(B118="",OFFSET(B118,-1,0,1,1)="",OR(OFFSET(N118,-1,0,1)&lt;&gt;"",OFFSET(P118,-1,0,1,1)&lt;&gt;"")),OFFSET(C118,-2,0,1,1),IFERROR(VLOOKUP(【小】入力シート➁!B118,テーブル1[[#All],[医薬品名]:[単位2]],COLUMN(【小】入力シート➁!P114)-3,0),"")))</f>
        <v/>
      </c>
      <c r="D118" s="65"/>
      <c r="E118" s="60" t="str">
        <f ca="1">IF(AND(B118="",OFFSET(B118,-1,0,1,1)&lt;&gt;""),OFFSET(E118,-1,0,1,1),IF(AND(B118="",OFFSET(B118,-1,0,1,1)="",OR(OR(OFFSET(F118,-1,0,1)&lt;0,OFFSET(H118,-1,0,1)&lt;0),OFFSET(P118,-1,0,1,1)&lt;&gt;"")),OFFSET(E118,-2,0,1,1),IFERROR(VLOOKUP(【小】入力シート➁!B118,テーブル1[[#All],[医薬品名]:[単位2]],COLUMN(テーブル1[[#Headers],[単位2]])-3,0),"")))</f>
        <v/>
      </c>
      <c r="F118" s="66"/>
      <c r="G118" s="62" t="str">
        <f t="shared" ca="1" si="7"/>
        <v/>
      </c>
      <c r="H118" s="69"/>
      <c r="I118" s="62" t="str">
        <f t="shared" ca="1" si="8"/>
        <v/>
      </c>
      <c r="J118" s="77"/>
      <c r="K118" s="62" t="str">
        <f t="shared" ca="1" si="9"/>
        <v/>
      </c>
      <c r="L118" s="78"/>
      <c r="M118" s="62" t="str">
        <f t="shared" ca="1" si="10"/>
        <v/>
      </c>
      <c r="N118" s="79"/>
      <c r="O118" s="81"/>
      <c r="P118" s="81"/>
      <c r="Q118" s="89"/>
      <c r="R118" s="91"/>
      <c r="S118" s="88" t="str">
        <f t="shared" ca="1" si="13"/>
        <v/>
      </c>
      <c r="V118" s="16">
        <f t="shared" si="11"/>
        <v>1</v>
      </c>
    </row>
    <row r="119" spans="1:22" ht="40" customHeight="1">
      <c r="A119" s="16">
        <f t="shared" ca="1" si="12"/>
        <v>113</v>
      </c>
      <c r="B119" s="64"/>
      <c r="C119" s="58" t="str">
        <f ca="1">IF(AND(B119="",OFFSET(B119,-1,0,1,1)&lt;&gt;""),OFFSET(C119,-1,0,1,1),IF(AND(B119="",OFFSET(B119,-1,0,1,1)="",OR(OFFSET(N119,-1,0,1)&lt;&gt;"",OFFSET(P119,-1,0,1,1)&lt;&gt;"")),OFFSET(C119,-2,0,1,1),IFERROR(VLOOKUP(【小】入力シート➁!B119,テーブル1[[#All],[医薬品名]:[単位2]],COLUMN(【小】入力シート➁!P115)-3,0),"")))</f>
        <v/>
      </c>
      <c r="D119" s="65"/>
      <c r="E119" s="60" t="str">
        <f ca="1">IF(AND(B119="",OFFSET(B119,-1,0,1,1)&lt;&gt;""),OFFSET(E119,-1,0,1,1),IF(AND(B119="",OFFSET(B119,-1,0,1,1)="",OR(OR(OFFSET(F119,-1,0,1)&lt;0,OFFSET(H119,-1,0,1)&lt;0),OFFSET(P119,-1,0,1,1)&lt;&gt;"")),OFFSET(E119,-2,0,1,1),IFERROR(VLOOKUP(【小】入力シート➁!B119,テーブル1[[#All],[医薬品名]:[単位2]],COLUMN(テーブル1[[#Headers],[単位2]])-3,0),"")))</f>
        <v/>
      </c>
      <c r="F119" s="66"/>
      <c r="G119" s="62" t="str">
        <f t="shared" ca="1" si="7"/>
        <v/>
      </c>
      <c r="H119" s="69"/>
      <c r="I119" s="62" t="str">
        <f t="shared" ca="1" si="8"/>
        <v/>
      </c>
      <c r="J119" s="77"/>
      <c r="K119" s="62" t="str">
        <f t="shared" ca="1" si="9"/>
        <v/>
      </c>
      <c r="L119" s="78"/>
      <c r="M119" s="62" t="str">
        <f t="shared" ca="1" si="10"/>
        <v/>
      </c>
      <c r="N119" s="79"/>
      <c r="O119" s="81"/>
      <c r="P119" s="81"/>
      <c r="Q119" s="89"/>
      <c r="R119" s="91"/>
      <c r="S119" s="88" t="str">
        <f t="shared" ca="1" si="13"/>
        <v/>
      </c>
      <c r="V119" s="16">
        <f t="shared" si="11"/>
        <v>1</v>
      </c>
    </row>
    <row r="120" spans="1:22" ht="40" customHeight="1">
      <c r="A120" s="16">
        <f t="shared" ca="1" si="12"/>
        <v>114</v>
      </c>
      <c r="B120" s="64"/>
      <c r="C120" s="58" t="str">
        <f ca="1">IF(AND(B120="",OFFSET(B120,-1,0,1,1)&lt;&gt;""),OFFSET(C120,-1,0,1,1),IF(AND(B120="",OFFSET(B120,-1,0,1,1)="",OR(OFFSET(N120,-1,0,1)&lt;&gt;"",OFFSET(P120,-1,0,1,1)&lt;&gt;"")),OFFSET(C120,-2,0,1,1),IFERROR(VLOOKUP(【小】入力シート➁!B120,テーブル1[[#All],[医薬品名]:[単位2]],COLUMN(【小】入力シート➁!P116)-3,0),"")))</f>
        <v/>
      </c>
      <c r="D120" s="65"/>
      <c r="E120" s="60" t="str">
        <f ca="1">IF(AND(B120="",OFFSET(B120,-1,0,1,1)&lt;&gt;""),OFFSET(E120,-1,0,1,1),IF(AND(B120="",OFFSET(B120,-1,0,1,1)="",OR(OR(OFFSET(F120,-1,0,1)&lt;0,OFFSET(H120,-1,0,1)&lt;0),OFFSET(P120,-1,0,1,1)&lt;&gt;"")),OFFSET(E120,-2,0,1,1),IFERROR(VLOOKUP(【小】入力シート➁!B120,テーブル1[[#All],[医薬品名]:[単位2]],COLUMN(テーブル1[[#Headers],[単位2]])-3,0),"")))</f>
        <v/>
      </c>
      <c r="F120" s="66"/>
      <c r="G120" s="62" t="str">
        <f t="shared" ca="1" si="7"/>
        <v/>
      </c>
      <c r="H120" s="69"/>
      <c r="I120" s="62" t="str">
        <f t="shared" ca="1" si="8"/>
        <v/>
      </c>
      <c r="J120" s="77"/>
      <c r="K120" s="62" t="str">
        <f t="shared" ca="1" si="9"/>
        <v/>
      </c>
      <c r="L120" s="78"/>
      <c r="M120" s="62" t="str">
        <f t="shared" ca="1" si="10"/>
        <v/>
      </c>
      <c r="N120" s="79"/>
      <c r="O120" s="81"/>
      <c r="P120" s="81"/>
      <c r="Q120" s="89"/>
      <c r="R120" s="91"/>
      <c r="S120" s="88" t="str">
        <f t="shared" ca="1" si="13"/>
        <v/>
      </c>
      <c r="V120" s="16">
        <f t="shared" si="11"/>
        <v>1</v>
      </c>
    </row>
    <row r="121" spans="1:22" ht="40" customHeight="1">
      <c r="A121" s="16">
        <f t="shared" ca="1" si="12"/>
        <v>115</v>
      </c>
      <c r="B121" s="64"/>
      <c r="C121" s="58" t="str">
        <f ca="1">IF(AND(B121="",OFFSET(B121,-1,0,1,1)&lt;&gt;""),OFFSET(C121,-1,0,1,1),IF(AND(B121="",OFFSET(B121,-1,0,1,1)="",OR(OFFSET(N121,-1,0,1)&lt;&gt;"",OFFSET(P121,-1,0,1,1)&lt;&gt;"")),OFFSET(C121,-2,0,1,1),IFERROR(VLOOKUP(【小】入力シート➁!B121,テーブル1[[#All],[医薬品名]:[単位2]],COLUMN(【小】入力シート➁!P117)-3,0),"")))</f>
        <v/>
      </c>
      <c r="D121" s="65"/>
      <c r="E121" s="60" t="str">
        <f ca="1">IF(AND(B121="",OFFSET(B121,-1,0,1,1)&lt;&gt;""),OFFSET(E121,-1,0,1,1),IF(AND(B121="",OFFSET(B121,-1,0,1,1)="",OR(OR(OFFSET(F121,-1,0,1)&lt;0,OFFSET(H121,-1,0,1)&lt;0),OFFSET(P121,-1,0,1,1)&lt;&gt;"")),OFFSET(E121,-2,0,1,1),IFERROR(VLOOKUP(【小】入力シート➁!B121,テーブル1[[#All],[医薬品名]:[単位2]],COLUMN(テーブル1[[#Headers],[単位2]])-3,0),"")))</f>
        <v/>
      </c>
      <c r="F121" s="66"/>
      <c r="G121" s="62" t="str">
        <f t="shared" ca="1" si="7"/>
        <v/>
      </c>
      <c r="H121" s="69"/>
      <c r="I121" s="62" t="str">
        <f t="shared" ca="1" si="8"/>
        <v/>
      </c>
      <c r="J121" s="77"/>
      <c r="K121" s="62" t="str">
        <f t="shared" ca="1" si="9"/>
        <v/>
      </c>
      <c r="L121" s="78"/>
      <c r="M121" s="62" t="str">
        <f t="shared" ca="1" si="10"/>
        <v/>
      </c>
      <c r="N121" s="79"/>
      <c r="O121" s="81"/>
      <c r="P121" s="81"/>
      <c r="Q121" s="89"/>
      <c r="R121" s="91"/>
      <c r="S121" s="88" t="str">
        <f t="shared" ca="1" si="13"/>
        <v/>
      </c>
      <c r="V121" s="16">
        <f t="shared" si="11"/>
        <v>1</v>
      </c>
    </row>
    <row r="122" spans="1:22" ht="40" customHeight="1">
      <c r="A122" s="16">
        <f t="shared" ca="1" si="12"/>
        <v>116</v>
      </c>
      <c r="B122" s="64"/>
      <c r="C122" s="58" t="str">
        <f ca="1">IF(AND(B122="",OFFSET(B122,-1,0,1,1)&lt;&gt;""),OFFSET(C122,-1,0,1,1),IF(AND(B122="",OFFSET(B122,-1,0,1,1)="",OR(OFFSET(N122,-1,0,1)&lt;&gt;"",OFFSET(P122,-1,0,1,1)&lt;&gt;"")),OFFSET(C122,-2,0,1,1),IFERROR(VLOOKUP(【小】入力シート➁!B122,テーブル1[[#All],[医薬品名]:[単位2]],COLUMN(【小】入力シート➁!P118)-3,0),"")))</f>
        <v/>
      </c>
      <c r="D122" s="65"/>
      <c r="E122" s="60" t="str">
        <f ca="1">IF(AND(B122="",OFFSET(B122,-1,0,1,1)&lt;&gt;""),OFFSET(E122,-1,0,1,1),IF(AND(B122="",OFFSET(B122,-1,0,1,1)="",OR(OR(OFFSET(F122,-1,0,1)&lt;0,OFFSET(H122,-1,0,1)&lt;0),OFFSET(P122,-1,0,1,1)&lt;&gt;"")),OFFSET(E122,-2,0,1,1),IFERROR(VLOOKUP(【小】入力シート➁!B122,テーブル1[[#All],[医薬品名]:[単位2]],COLUMN(テーブル1[[#Headers],[単位2]])-3,0),"")))</f>
        <v/>
      </c>
      <c r="F122" s="66"/>
      <c r="G122" s="62" t="str">
        <f t="shared" ca="1" si="7"/>
        <v/>
      </c>
      <c r="H122" s="69"/>
      <c r="I122" s="62" t="str">
        <f t="shared" ca="1" si="8"/>
        <v/>
      </c>
      <c r="J122" s="77"/>
      <c r="K122" s="62" t="str">
        <f t="shared" ca="1" si="9"/>
        <v/>
      </c>
      <c r="L122" s="78"/>
      <c r="M122" s="62" t="str">
        <f t="shared" ca="1" si="10"/>
        <v/>
      </c>
      <c r="N122" s="79"/>
      <c r="O122" s="81"/>
      <c r="P122" s="81"/>
      <c r="Q122" s="89"/>
      <c r="R122" s="91"/>
      <c r="S122" s="88" t="str">
        <f t="shared" ca="1" si="13"/>
        <v/>
      </c>
      <c r="V122" s="16">
        <f t="shared" si="11"/>
        <v>1</v>
      </c>
    </row>
    <row r="123" spans="1:22" ht="40" customHeight="1">
      <c r="A123" s="16">
        <f t="shared" ca="1" si="12"/>
        <v>117</v>
      </c>
      <c r="B123" s="64"/>
      <c r="C123" s="58" t="str">
        <f ca="1">IF(AND(B123="",OFFSET(B123,-1,0,1,1)&lt;&gt;""),OFFSET(C123,-1,0,1,1),IF(AND(B123="",OFFSET(B123,-1,0,1,1)="",OR(OFFSET(N123,-1,0,1)&lt;&gt;"",OFFSET(P123,-1,0,1,1)&lt;&gt;"")),OFFSET(C123,-2,0,1,1),IFERROR(VLOOKUP(【小】入力シート➁!B123,テーブル1[[#All],[医薬品名]:[単位2]],COLUMN(【小】入力シート➁!P119)-3,0),"")))</f>
        <v/>
      </c>
      <c r="D123" s="65"/>
      <c r="E123" s="60" t="str">
        <f ca="1">IF(AND(B123="",OFFSET(B123,-1,0,1,1)&lt;&gt;""),OFFSET(E123,-1,0,1,1),IF(AND(B123="",OFFSET(B123,-1,0,1,1)="",OR(OR(OFFSET(F123,-1,0,1)&lt;0,OFFSET(H123,-1,0,1)&lt;0),OFFSET(P123,-1,0,1,1)&lt;&gt;"")),OFFSET(E123,-2,0,1,1),IFERROR(VLOOKUP(【小】入力シート➁!B123,テーブル1[[#All],[医薬品名]:[単位2]],COLUMN(テーブル1[[#Headers],[単位2]])-3,0),"")))</f>
        <v/>
      </c>
      <c r="F123" s="66"/>
      <c r="G123" s="62" t="str">
        <f t="shared" ca="1" si="7"/>
        <v/>
      </c>
      <c r="H123" s="69"/>
      <c r="I123" s="62" t="str">
        <f t="shared" ca="1" si="8"/>
        <v/>
      </c>
      <c r="J123" s="77"/>
      <c r="K123" s="62" t="str">
        <f t="shared" ca="1" si="9"/>
        <v/>
      </c>
      <c r="L123" s="78"/>
      <c r="M123" s="62" t="str">
        <f t="shared" ca="1" si="10"/>
        <v/>
      </c>
      <c r="N123" s="79"/>
      <c r="O123" s="81"/>
      <c r="P123" s="81"/>
      <c r="Q123" s="89"/>
      <c r="R123" s="91"/>
      <c r="S123" s="88" t="str">
        <f t="shared" ca="1" si="13"/>
        <v/>
      </c>
      <c r="V123" s="16">
        <f t="shared" si="11"/>
        <v>1</v>
      </c>
    </row>
    <row r="124" spans="1:22" ht="40" customHeight="1">
      <c r="A124" s="16">
        <f t="shared" ca="1" si="12"/>
        <v>118</v>
      </c>
      <c r="B124" s="64"/>
      <c r="C124" s="58" t="str">
        <f ca="1">IF(AND(B124="",OFFSET(B124,-1,0,1,1)&lt;&gt;""),OFFSET(C124,-1,0,1,1),IF(AND(B124="",OFFSET(B124,-1,0,1,1)="",OR(OFFSET(N124,-1,0,1)&lt;&gt;"",OFFSET(P124,-1,0,1,1)&lt;&gt;"")),OFFSET(C124,-2,0,1,1),IFERROR(VLOOKUP(【小】入力シート➁!B124,テーブル1[[#All],[医薬品名]:[単位2]],COLUMN(【小】入力シート➁!P120)-3,0),"")))</f>
        <v/>
      </c>
      <c r="D124" s="65"/>
      <c r="E124" s="60" t="str">
        <f ca="1">IF(AND(B124="",OFFSET(B124,-1,0,1,1)&lt;&gt;""),OFFSET(E124,-1,0,1,1),IF(AND(B124="",OFFSET(B124,-1,0,1,1)="",OR(OR(OFFSET(F124,-1,0,1)&lt;0,OFFSET(H124,-1,0,1)&lt;0),OFFSET(P124,-1,0,1,1)&lt;&gt;"")),OFFSET(E124,-2,0,1,1),IFERROR(VLOOKUP(【小】入力シート➁!B124,テーブル1[[#All],[医薬品名]:[単位2]],COLUMN(テーブル1[[#Headers],[単位2]])-3,0),"")))</f>
        <v/>
      </c>
      <c r="F124" s="66"/>
      <c r="G124" s="62" t="str">
        <f t="shared" ca="1" si="7"/>
        <v/>
      </c>
      <c r="H124" s="69"/>
      <c r="I124" s="62" t="str">
        <f t="shared" ca="1" si="8"/>
        <v/>
      </c>
      <c r="J124" s="77"/>
      <c r="K124" s="62" t="str">
        <f t="shared" ca="1" si="9"/>
        <v/>
      </c>
      <c r="L124" s="78"/>
      <c r="M124" s="62" t="str">
        <f t="shared" ca="1" si="10"/>
        <v/>
      </c>
      <c r="N124" s="79"/>
      <c r="O124" s="81"/>
      <c r="P124" s="81"/>
      <c r="Q124" s="89"/>
      <c r="R124" s="91"/>
      <c r="S124" s="88" t="str">
        <f t="shared" ca="1" si="13"/>
        <v/>
      </c>
      <c r="V124" s="16">
        <f t="shared" si="11"/>
        <v>1</v>
      </c>
    </row>
    <row r="125" spans="1:22" ht="40" customHeight="1">
      <c r="A125" s="16">
        <f t="shared" ca="1" si="12"/>
        <v>119</v>
      </c>
      <c r="B125" s="64"/>
      <c r="C125" s="58" t="str">
        <f ca="1">IF(AND(B125="",OFFSET(B125,-1,0,1,1)&lt;&gt;""),OFFSET(C125,-1,0,1,1),IF(AND(B125="",OFFSET(B125,-1,0,1,1)="",OR(OFFSET(N125,-1,0,1)&lt;&gt;"",OFFSET(P125,-1,0,1,1)&lt;&gt;"")),OFFSET(C125,-2,0,1,1),IFERROR(VLOOKUP(【小】入力シート➁!B125,テーブル1[[#All],[医薬品名]:[単位2]],COLUMN(【小】入力シート➁!P121)-3,0),"")))</f>
        <v/>
      </c>
      <c r="D125" s="65"/>
      <c r="E125" s="60" t="str">
        <f ca="1">IF(AND(B125="",OFFSET(B125,-1,0,1,1)&lt;&gt;""),OFFSET(E125,-1,0,1,1),IF(AND(B125="",OFFSET(B125,-1,0,1,1)="",OR(OR(OFFSET(F125,-1,0,1)&lt;0,OFFSET(H125,-1,0,1)&lt;0),OFFSET(P125,-1,0,1,1)&lt;&gt;"")),OFFSET(E125,-2,0,1,1),IFERROR(VLOOKUP(【小】入力シート➁!B125,テーブル1[[#All],[医薬品名]:[単位2]],COLUMN(テーブル1[[#Headers],[単位2]])-3,0),"")))</f>
        <v/>
      </c>
      <c r="F125" s="66"/>
      <c r="G125" s="62" t="str">
        <f t="shared" ca="1" si="7"/>
        <v/>
      </c>
      <c r="H125" s="69"/>
      <c r="I125" s="62" t="str">
        <f t="shared" ca="1" si="8"/>
        <v/>
      </c>
      <c r="J125" s="77"/>
      <c r="K125" s="62" t="str">
        <f t="shared" ca="1" si="9"/>
        <v/>
      </c>
      <c r="L125" s="78"/>
      <c r="M125" s="62" t="str">
        <f t="shared" ca="1" si="10"/>
        <v/>
      </c>
      <c r="N125" s="79"/>
      <c r="O125" s="81"/>
      <c r="P125" s="81"/>
      <c r="Q125" s="89"/>
      <c r="R125" s="91"/>
      <c r="S125" s="88" t="str">
        <f t="shared" ca="1" si="13"/>
        <v/>
      </c>
      <c r="V125" s="16">
        <f t="shared" si="11"/>
        <v>1</v>
      </c>
    </row>
    <row r="126" spans="1:22" ht="40" customHeight="1">
      <c r="A126" s="16">
        <f t="shared" ca="1" si="12"/>
        <v>120</v>
      </c>
      <c r="B126" s="64"/>
      <c r="C126" s="58" t="str">
        <f ca="1">IF(AND(B126="",OFFSET(B126,-1,0,1,1)&lt;&gt;""),OFFSET(C126,-1,0,1,1),IF(AND(B126="",OFFSET(B126,-1,0,1,1)="",OR(OFFSET(N126,-1,0,1)&lt;&gt;"",OFFSET(P126,-1,0,1,1)&lt;&gt;"")),OFFSET(C126,-2,0,1,1),IFERROR(VLOOKUP(【小】入力シート➁!B126,テーブル1[[#All],[医薬品名]:[単位2]],COLUMN(【小】入力シート➁!P122)-3,0),"")))</f>
        <v/>
      </c>
      <c r="D126" s="65"/>
      <c r="E126" s="60" t="str">
        <f ca="1">IF(AND(B126="",OFFSET(B126,-1,0,1,1)&lt;&gt;""),OFFSET(E126,-1,0,1,1),IF(AND(B126="",OFFSET(B126,-1,0,1,1)="",OR(OR(OFFSET(F126,-1,0,1)&lt;0,OFFSET(H126,-1,0,1)&lt;0),OFFSET(P126,-1,0,1,1)&lt;&gt;"")),OFFSET(E126,-2,0,1,1),IFERROR(VLOOKUP(【小】入力シート➁!B126,テーブル1[[#All],[医薬品名]:[単位2]],COLUMN(テーブル1[[#Headers],[単位2]])-3,0),"")))</f>
        <v/>
      </c>
      <c r="F126" s="66"/>
      <c r="G126" s="62" t="str">
        <f t="shared" ca="1" si="7"/>
        <v/>
      </c>
      <c r="H126" s="69"/>
      <c r="I126" s="62" t="str">
        <f t="shared" ca="1" si="8"/>
        <v/>
      </c>
      <c r="J126" s="77"/>
      <c r="K126" s="62" t="str">
        <f t="shared" ca="1" si="9"/>
        <v/>
      </c>
      <c r="L126" s="78"/>
      <c r="M126" s="62" t="str">
        <f t="shared" ca="1" si="10"/>
        <v/>
      </c>
      <c r="N126" s="79"/>
      <c r="O126" s="81"/>
      <c r="P126" s="81"/>
      <c r="Q126" s="89"/>
      <c r="R126" s="91"/>
      <c r="S126" s="88" t="str">
        <f t="shared" ca="1" si="13"/>
        <v/>
      </c>
      <c r="V126" s="16">
        <f t="shared" si="11"/>
        <v>1</v>
      </c>
    </row>
    <row r="127" spans="1:22" ht="40" customHeight="1">
      <c r="A127" s="16">
        <f t="shared" ca="1" si="12"/>
        <v>121</v>
      </c>
      <c r="B127" s="64"/>
      <c r="C127" s="58" t="str">
        <f ca="1">IF(AND(B127="",OFFSET(B127,-1,0,1,1)&lt;&gt;""),OFFSET(C127,-1,0,1,1),IF(AND(B127="",OFFSET(B127,-1,0,1,1)="",OR(OFFSET(N127,-1,0,1)&lt;&gt;"",OFFSET(P127,-1,0,1,1)&lt;&gt;"")),OFFSET(C127,-2,0,1,1),IFERROR(VLOOKUP(【小】入力シート➁!B127,テーブル1[[#All],[医薬品名]:[単位2]],COLUMN(【小】入力シート➁!P123)-3,0),"")))</f>
        <v/>
      </c>
      <c r="D127" s="65"/>
      <c r="E127" s="60" t="str">
        <f ca="1">IF(AND(B127="",OFFSET(B127,-1,0,1,1)&lt;&gt;""),OFFSET(E127,-1,0,1,1),IF(AND(B127="",OFFSET(B127,-1,0,1,1)="",OR(OR(OFFSET(F127,-1,0,1)&lt;0,OFFSET(H127,-1,0,1)&lt;0),OFFSET(P127,-1,0,1,1)&lt;&gt;"")),OFFSET(E127,-2,0,1,1),IFERROR(VLOOKUP(【小】入力シート➁!B127,テーブル1[[#All],[医薬品名]:[単位2]],COLUMN(テーブル1[[#Headers],[単位2]])-3,0),"")))</f>
        <v/>
      </c>
      <c r="F127" s="66"/>
      <c r="G127" s="62" t="str">
        <f t="shared" ca="1" si="7"/>
        <v/>
      </c>
      <c r="H127" s="69"/>
      <c r="I127" s="62" t="str">
        <f t="shared" ca="1" si="8"/>
        <v/>
      </c>
      <c r="J127" s="77"/>
      <c r="K127" s="62" t="str">
        <f t="shared" ca="1" si="9"/>
        <v/>
      </c>
      <c r="L127" s="78"/>
      <c r="M127" s="62" t="str">
        <f t="shared" ca="1" si="10"/>
        <v/>
      </c>
      <c r="N127" s="79"/>
      <c r="O127" s="81"/>
      <c r="P127" s="81"/>
      <c r="Q127" s="89"/>
      <c r="R127" s="91"/>
      <c r="S127" s="88" t="str">
        <f t="shared" ca="1" si="13"/>
        <v/>
      </c>
      <c r="V127" s="16">
        <f t="shared" si="11"/>
        <v>1</v>
      </c>
    </row>
    <row r="128" spans="1:22" ht="40" customHeight="1">
      <c r="A128" s="16">
        <f t="shared" ca="1" si="12"/>
        <v>122</v>
      </c>
      <c r="B128" s="64"/>
      <c r="C128" s="58" t="str">
        <f ca="1">IF(AND(B128="",OFFSET(B128,-1,0,1,1)&lt;&gt;""),OFFSET(C128,-1,0,1,1),IF(AND(B128="",OFFSET(B128,-1,0,1,1)="",OR(OFFSET(N128,-1,0,1)&lt;&gt;"",OFFSET(P128,-1,0,1,1)&lt;&gt;"")),OFFSET(C128,-2,0,1,1),IFERROR(VLOOKUP(【小】入力シート➁!B128,テーブル1[[#All],[医薬品名]:[単位2]],COLUMN(【小】入力シート➁!P124)-3,0),"")))</f>
        <v/>
      </c>
      <c r="D128" s="65"/>
      <c r="E128" s="60" t="str">
        <f ca="1">IF(AND(B128="",OFFSET(B128,-1,0,1,1)&lt;&gt;""),OFFSET(E128,-1,0,1,1),IF(AND(B128="",OFFSET(B128,-1,0,1,1)="",OR(OR(OFFSET(F128,-1,0,1)&lt;0,OFFSET(H128,-1,0,1)&lt;0),OFFSET(P128,-1,0,1,1)&lt;&gt;"")),OFFSET(E128,-2,0,1,1),IFERROR(VLOOKUP(【小】入力シート➁!B128,テーブル1[[#All],[医薬品名]:[単位2]],COLUMN(テーブル1[[#Headers],[単位2]])-3,0),"")))</f>
        <v/>
      </c>
      <c r="F128" s="66"/>
      <c r="G128" s="62" t="str">
        <f t="shared" ca="1" si="7"/>
        <v/>
      </c>
      <c r="H128" s="69"/>
      <c r="I128" s="62" t="str">
        <f t="shared" ca="1" si="8"/>
        <v/>
      </c>
      <c r="J128" s="77"/>
      <c r="K128" s="62" t="str">
        <f t="shared" ca="1" si="9"/>
        <v/>
      </c>
      <c r="L128" s="78"/>
      <c r="M128" s="62" t="str">
        <f t="shared" ca="1" si="10"/>
        <v/>
      </c>
      <c r="N128" s="79"/>
      <c r="O128" s="81"/>
      <c r="P128" s="81"/>
      <c r="Q128" s="89"/>
      <c r="R128" s="91"/>
      <c r="S128" s="88" t="str">
        <f t="shared" ca="1" si="13"/>
        <v/>
      </c>
      <c r="V128" s="16">
        <f t="shared" si="11"/>
        <v>1</v>
      </c>
    </row>
    <row r="129" spans="1:22" ht="40" customHeight="1">
      <c r="A129" s="16">
        <f t="shared" ca="1" si="12"/>
        <v>123</v>
      </c>
      <c r="B129" s="64"/>
      <c r="C129" s="58" t="str">
        <f ca="1">IF(AND(B129="",OFFSET(B129,-1,0,1,1)&lt;&gt;""),OFFSET(C129,-1,0,1,1),IF(AND(B129="",OFFSET(B129,-1,0,1,1)="",OR(OFFSET(N129,-1,0,1)&lt;&gt;"",OFFSET(P129,-1,0,1,1)&lt;&gt;"")),OFFSET(C129,-2,0,1,1),IFERROR(VLOOKUP(【小】入力シート➁!B129,テーブル1[[#All],[医薬品名]:[単位2]],COLUMN(【小】入力シート➁!P125)-3,0),"")))</f>
        <v/>
      </c>
      <c r="D129" s="65"/>
      <c r="E129" s="60" t="str">
        <f ca="1">IF(AND(B129="",OFFSET(B129,-1,0,1,1)&lt;&gt;""),OFFSET(E129,-1,0,1,1),IF(AND(B129="",OFFSET(B129,-1,0,1,1)="",OR(OR(OFFSET(F129,-1,0,1)&lt;0,OFFSET(H129,-1,0,1)&lt;0),OFFSET(P129,-1,0,1,1)&lt;&gt;"")),OFFSET(E129,-2,0,1,1),IFERROR(VLOOKUP(【小】入力シート➁!B129,テーブル1[[#All],[医薬品名]:[単位2]],COLUMN(テーブル1[[#Headers],[単位2]])-3,0),"")))</f>
        <v/>
      </c>
      <c r="F129" s="66"/>
      <c r="G129" s="62" t="str">
        <f t="shared" ca="1" si="7"/>
        <v/>
      </c>
      <c r="H129" s="69"/>
      <c r="I129" s="62" t="str">
        <f t="shared" ca="1" si="8"/>
        <v/>
      </c>
      <c r="J129" s="77"/>
      <c r="K129" s="62" t="str">
        <f t="shared" ca="1" si="9"/>
        <v/>
      </c>
      <c r="L129" s="78"/>
      <c r="M129" s="62" t="str">
        <f t="shared" ca="1" si="10"/>
        <v/>
      </c>
      <c r="N129" s="79"/>
      <c r="O129" s="81"/>
      <c r="P129" s="81"/>
      <c r="Q129" s="89"/>
      <c r="R129" s="91"/>
      <c r="S129" s="88" t="str">
        <f t="shared" ca="1" si="13"/>
        <v/>
      </c>
      <c r="V129" s="16">
        <f t="shared" si="11"/>
        <v>1</v>
      </c>
    </row>
    <row r="130" spans="1:22" ht="40" customHeight="1">
      <c r="A130" s="16">
        <f t="shared" ca="1" si="12"/>
        <v>124</v>
      </c>
      <c r="B130" s="64"/>
      <c r="C130" s="58" t="str">
        <f ca="1">IF(AND(B130="",OFFSET(B130,-1,0,1,1)&lt;&gt;""),OFFSET(C130,-1,0,1,1),IF(AND(B130="",OFFSET(B130,-1,0,1,1)="",OR(OFFSET(N130,-1,0,1)&lt;&gt;"",OFFSET(P130,-1,0,1,1)&lt;&gt;"")),OFFSET(C130,-2,0,1,1),IFERROR(VLOOKUP(【小】入力シート➁!B130,テーブル1[[#All],[医薬品名]:[単位2]],COLUMN(【小】入力シート➁!P126)-3,0),"")))</f>
        <v/>
      </c>
      <c r="D130" s="65"/>
      <c r="E130" s="60" t="str">
        <f ca="1">IF(AND(B130="",OFFSET(B130,-1,0,1,1)&lt;&gt;""),OFFSET(E130,-1,0,1,1),IF(AND(B130="",OFFSET(B130,-1,0,1,1)="",OR(OR(OFFSET(F130,-1,0,1)&lt;0,OFFSET(H130,-1,0,1)&lt;0),OFFSET(P130,-1,0,1,1)&lt;&gt;"")),OFFSET(E130,-2,0,1,1),IFERROR(VLOOKUP(【小】入力シート➁!B130,テーブル1[[#All],[医薬品名]:[単位2]],COLUMN(テーブル1[[#Headers],[単位2]])-3,0),"")))</f>
        <v/>
      </c>
      <c r="F130" s="66"/>
      <c r="G130" s="62" t="str">
        <f t="shared" ca="1" si="7"/>
        <v/>
      </c>
      <c r="H130" s="69"/>
      <c r="I130" s="62" t="str">
        <f t="shared" ca="1" si="8"/>
        <v/>
      </c>
      <c r="J130" s="77"/>
      <c r="K130" s="62" t="str">
        <f t="shared" ca="1" si="9"/>
        <v/>
      </c>
      <c r="L130" s="78"/>
      <c r="M130" s="62" t="str">
        <f t="shared" ca="1" si="10"/>
        <v/>
      </c>
      <c r="N130" s="79"/>
      <c r="O130" s="81"/>
      <c r="P130" s="81"/>
      <c r="Q130" s="89"/>
      <c r="R130" s="91"/>
      <c r="S130" s="88" t="str">
        <f t="shared" ca="1" si="13"/>
        <v/>
      </c>
      <c r="V130" s="16">
        <f t="shared" si="11"/>
        <v>1</v>
      </c>
    </row>
    <row r="131" spans="1:22" ht="40" customHeight="1">
      <c r="A131" s="16">
        <f t="shared" ca="1" si="12"/>
        <v>125</v>
      </c>
      <c r="B131" s="64"/>
      <c r="C131" s="58" t="str">
        <f ca="1">IF(AND(B131="",OFFSET(B131,-1,0,1,1)&lt;&gt;""),OFFSET(C131,-1,0,1,1),IF(AND(B131="",OFFSET(B131,-1,0,1,1)="",OR(OFFSET(N131,-1,0,1)&lt;&gt;"",OFFSET(P131,-1,0,1,1)&lt;&gt;"")),OFFSET(C131,-2,0,1,1),IFERROR(VLOOKUP(【小】入力シート➁!B131,テーブル1[[#All],[医薬品名]:[単位2]],COLUMN(【小】入力シート➁!P127)-3,0),"")))</f>
        <v/>
      </c>
      <c r="D131" s="65"/>
      <c r="E131" s="60" t="str">
        <f ca="1">IF(AND(B131="",OFFSET(B131,-1,0,1,1)&lt;&gt;""),OFFSET(E131,-1,0,1,1),IF(AND(B131="",OFFSET(B131,-1,0,1,1)="",OR(OR(OFFSET(F131,-1,0,1)&lt;0,OFFSET(H131,-1,0,1)&lt;0),OFFSET(P131,-1,0,1,1)&lt;&gt;"")),OFFSET(E131,-2,0,1,1),IFERROR(VLOOKUP(【小】入力シート➁!B131,テーブル1[[#All],[医薬品名]:[単位2]],COLUMN(テーブル1[[#Headers],[単位2]])-3,0),"")))</f>
        <v/>
      </c>
      <c r="F131" s="66"/>
      <c r="G131" s="62" t="str">
        <f t="shared" ca="1" si="7"/>
        <v/>
      </c>
      <c r="H131" s="69"/>
      <c r="I131" s="62" t="str">
        <f t="shared" ca="1" si="8"/>
        <v/>
      </c>
      <c r="J131" s="77"/>
      <c r="K131" s="62" t="str">
        <f t="shared" ca="1" si="9"/>
        <v/>
      </c>
      <c r="L131" s="78"/>
      <c r="M131" s="62" t="str">
        <f t="shared" ca="1" si="10"/>
        <v/>
      </c>
      <c r="N131" s="79"/>
      <c r="O131" s="81"/>
      <c r="P131" s="81"/>
      <c r="Q131" s="89"/>
      <c r="R131" s="91"/>
      <c r="S131" s="88" t="str">
        <f t="shared" ca="1" si="13"/>
        <v/>
      </c>
      <c r="V131" s="16">
        <f t="shared" si="11"/>
        <v>1</v>
      </c>
    </row>
    <row r="132" spans="1:22" ht="40" customHeight="1">
      <c r="A132" s="16">
        <f t="shared" ca="1" si="12"/>
        <v>126</v>
      </c>
      <c r="B132" s="64"/>
      <c r="C132" s="58" t="str">
        <f ca="1">IF(AND(B132="",OFFSET(B132,-1,0,1,1)&lt;&gt;""),OFFSET(C132,-1,0,1,1),IF(AND(B132="",OFFSET(B132,-1,0,1,1)="",OR(OFFSET(N132,-1,0,1)&lt;&gt;"",OFFSET(P132,-1,0,1,1)&lt;&gt;"")),OFFSET(C132,-2,0,1,1),IFERROR(VLOOKUP(【小】入力シート➁!B132,テーブル1[[#All],[医薬品名]:[単位2]],COLUMN(【小】入力シート➁!P128)-3,0),"")))</f>
        <v/>
      </c>
      <c r="D132" s="65"/>
      <c r="E132" s="60" t="str">
        <f ca="1">IF(AND(B132="",OFFSET(B132,-1,0,1,1)&lt;&gt;""),OFFSET(E132,-1,0,1,1),IF(AND(B132="",OFFSET(B132,-1,0,1,1)="",OR(OR(OFFSET(F132,-1,0,1)&lt;0,OFFSET(H132,-1,0,1)&lt;0),OFFSET(P132,-1,0,1,1)&lt;&gt;"")),OFFSET(E132,-2,0,1,1),IFERROR(VLOOKUP(【小】入力シート➁!B132,テーブル1[[#All],[医薬品名]:[単位2]],COLUMN(テーブル1[[#Headers],[単位2]])-3,0),"")))</f>
        <v/>
      </c>
      <c r="F132" s="66"/>
      <c r="G132" s="62" t="str">
        <f t="shared" ca="1" si="7"/>
        <v/>
      </c>
      <c r="H132" s="69"/>
      <c r="I132" s="62" t="str">
        <f t="shared" ca="1" si="8"/>
        <v/>
      </c>
      <c r="J132" s="77"/>
      <c r="K132" s="62" t="str">
        <f t="shared" ca="1" si="9"/>
        <v/>
      </c>
      <c r="L132" s="78"/>
      <c r="M132" s="62" t="str">
        <f t="shared" ca="1" si="10"/>
        <v/>
      </c>
      <c r="N132" s="79"/>
      <c r="O132" s="81"/>
      <c r="P132" s="81"/>
      <c r="Q132" s="89"/>
      <c r="R132" s="91"/>
      <c r="S132" s="88" t="str">
        <f t="shared" ca="1" si="13"/>
        <v/>
      </c>
      <c r="V132" s="16">
        <f t="shared" si="11"/>
        <v>1</v>
      </c>
    </row>
    <row r="133" spans="1:22" ht="40" customHeight="1">
      <c r="A133" s="16">
        <f t="shared" ca="1" si="12"/>
        <v>127</v>
      </c>
      <c r="B133" s="64"/>
      <c r="C133" s="58" t="str">
        <f ca="1">IF(AND(B133="",OFFSET(B133,-1,0,1,1)&lt;&gt;""),OFFSET(C133,-1,0,1,1),IF(AND(B133="",OFFSET(B133,-1,0,1,1)="",OR(OFFSET(N133,-1,0,1)&lt;&gt;"",OFFSET(P133,-1,0,1,1)&lt;&gt;"")),OFFSET(C133,-2,0,1,1),IFERROR(VLOOKUP(【小】入力シート➁!B133,テーブル1[[#All],[医薬品名]:[単位2]],COLUMN(【小】入力シート➁!P129)-3,0),"")))</f>
        <v/>
      </c>
      <c r="D133" s="65"/>
      <c r="E133" s="60" t="str">
        <f ca="1">IF(AND(B133="",OFFSET(B133,-1,0,1,1)&lt;&gt;""),OFFSET(E133,-1,0,1,1),IF(AND(B133="",OFFSET(B133,-1,0,1,1)="",OR(OR(OFFSET(F133,-1,0,1)&lt;0,OFFSET(H133,-1,0,1)&lt;0),OFFSET(P133,-1,0,1,1)&lt;&gt;"")),OFFSET(E133,-2,0,1,1),IFERROR(VLOOKUP(【小】入力シート➁!B133,テーブル1[[#All],[医薬品名]:[単位2]],COLUMN(テーブル1[[#Headers],[単位2]])-3,0),"")))</f>
        <v/>
      </c>
      <c r="F133" s="66"/>
      <c r="G133" s="62" t="str">
        <f t="shared" ca="1" si="7"/>
        <v/>
      </c>
      <c r="H133" s="69"/>
      <c r="I133" s="62" t="str">
        <f t="shared" ca="1" si="8"/>
        <v/>
      </c>
      <c r="J133" s="77"/>
      <c r="K133" s="62" t="str">
        <f t="shared" ca="1" si="9"/>
        <v/>
      </c>
      <c r="L133" s="78"/>
      <c r="M133" s="62" t="str">
        <f t="shared" ca="1" si="10"/>
        <v/>
      </c>
      <c r="N133" s="79"/>
      <c r="O133" s="81"/>
      <c r="P133" s="81"/>
      <c r="Q133" s="89"/>
      <c r="R133" s="91"/>
      <c r="S133" s="88" t="str">
        <f t="shared" ca="1" si="13"/>
        <v/>
      </c>
      <c r="V133" s="16">
        <f t="shared" si="11"/>
        <v>1</v>
      </c>
    </row>
    <row r="134" spans="1:22" ht="40" customHeight="1">
      <c r="A134" s="16">
        <f t="shared" ca="1" si="12"/>
        <v>128</v>
      </c>
      <c r="B134" s="64"/>
      <c r="C134" s="58" t="str">
        <f ca="1">IF(AND(B134="",OFFSET(B134,-1,0,1,1)&lt;&gt;""),OFFSET(C134,-1,0,1,1),IF(AND(B134="",OFFSET(B134,-1,0,1,1)="",OR(OFFSET(N134,-1,0,1)&lt;&gt;"",OFFSET(P134,-1,0,1,1)&lt;&gt;"")),OFFSET(C134,-2,0,1,1),IFERROR(VLOOKUP(【小】入力シート➁!B134,テーブル1[[#All],[医薬品名]:[単位2]],COLUMN(【小】入力シート➁!P130)-3,0),"")))</f>
        <v/>
      </c>
      <c r="D134" s="65"/>
      <c r="E134" s="60" t="str">
        <f ca="1">IF(AND(B134="",OFFSET(B134,-1,0,1,1)&lt;&gt;""),OFFSET(E134,-1,0,1,1),IF(AND(B134="",OFFSET(B134,-1,0,1,1)="",OR(OR(OFFSET(F134,-1,0,1)&lt;0,OFFSET(H134,-1,0,1)&lt;0),OFFSET(P134,-1,0,1,1)&lt;&gt;"")),OFFSET(E134,-2,0,1,1),IFERROR(VLOOKUP(【小】入力シート➁!B134,テーブル1[[#All],[医薬品名]:[単位2]],COLUMN(テーブル1[[#Headers],[単位2]])-3,0),"")))</f>
        <v/>
      </c>
      <c r="F134" s="66"/>
      <c r="G134" s="62" t="str">
        <f t="shared" ca="1" si="7"/>
        <v/>
      </c>
      <c r="H134" s="69"/>
      <c r="I134" s="62" t="str">
        <f t="shared" ca="1" si="8"/>
        <v/>
      </c>
      <c r="J134" s="77"/>
      <c r="K134" s="62" t="str">
        <f t="shared" ca="1" si="9"/>
        <v/>
      </c>
      <c r="L134" s="78"/>
      <c r="M134" s="62" t="str">
        <f t="shared" ca="1" si="10"/>
        <v/>
      </c>
      <c r="N134" s="79"/>
      <c r="O134" s="81"/>
      <c r="P134" s="81"/>
      <c r="Q134" s="89"/>
      <c r="R134" s="91"/>
      <c r="S134" s="88" t="str">
        <f t="shared" ca="1" si="13"/>
        <v/>
      </c>
      <c r="V134" s="16">
        <f t="shared" si="11"/>
        <v>1</v>
      </c>
    </row>
    <row r="135" spans="1:22" ht="40" customHeight="1">
      <c r="A135" s="16">
        <f t="shared" ca="1" si="12"/>
        <v>129</v>
      </c>
      <c r="B135" s="64"/>
      <c r="C135" s="58" t="str">
        <f ca="1">IF(AND(B135="",OFFSET(B135,-1,0,1,1)&lt;&gt;""),OFFSET(C135,-1,0,1,1),IF(AND(B135="",OFFSET(B135,-1,0,1,1)="",OR(OFFSET(N135,-1,0,1)&lt;&gt;"",OFFSET(P135,-1,0,1,1)&lt;&gt;"")),OFFSET(C135,-2,0,1,1),IFERROR(VLOOKUP(【小】入力シート➁!B135,テーブル1[[#All],[医薬品名]:[単位2]],COLUMN(【小】入力シート➁!P131)-3,0),"")))</f>
        <v/>
      </c>
      <c r="D135" s="65"/>
      <c r="E135" s="60" t="str">
        <f ca="1">IF(AND(B135="",OFFSET(B135,-1,0,1,1)&lt;&gt;""),OFFSET(E135,-1,0,1,1),IF(AND(B135="",OFFSET(B135,-1,0,1,1)="",OR(OR(OFFSET(F135,-1,0,1)&lt;0,OFFSET(H135,-1,0,1)&lt;0),OFFSET(P135,-1,0,1,1)&lt;&gt;"")),OFFSET(E135,-2,0,1,1),IFERROR(VLOOKUP(【小】入力シート➁!B135,テーブル1[[#All],[医薬品名]:[単位2]],COLUMN(テーブル1[[#Headers],[単位2]])-3,0),"")))</f>
        <v/>
      </c>
      <c r="F135" s="66"/>
      <c r="G135" s="62" t="str">
        <f t="shared" ref="G135:G156" ca="1" si="14">IF(AND(E135="V",C135&lt;&gt;""),"mL",E135)</f>
        <v/>
      </c>
      <c r="H135" s="69"/>
      <c r="I135" s="62" t="str">
        <f t="shared" ref="I135:I156" ca="1" si="15">G135</f>
        <v/>
      </c>
      <c r="J135" s="77"/>
      <c r="K135" s="62" t="str">
        <f t="shared" ref="K135:K156" ca="1" si="16">G135</f>
        <v/>
      </c>
      <c r="L135" s="78"/>
      <c r="M135" s="62" t="str">
        <f t="shared" ref="M135:M156" ca="1" si="17">G135</f>
        <v/>
      </c>
      <c r="N135" s="79"/>
      <c r="O135" s="81"/>
      <c r="P135" s="81"/>
      <c r="Q135" s="89"/>
      <c r="R135" s="91"/>
      <c r="S135" s="88" t="str">
        <f t="shared" ca="1" si="13"/>
        <v/>
      </c>
      <c r="V135" s="16">
        <f t="shared" ref="V135:V156" si="18">IF(ABS(F135+H135+J135+L135)=ABS(F135)+ABS(H135)+ABS(J135)+ABS(L135),1,2)</f>
        <v>1</v>
      </c>
    </row>
    <row r="136" spans="1:22" ht="40" customHeight="1">
      <c r="A136" s="16">
        <f t="shared" ref="A136:A156" ca="1" si="19">OFFSET(A136,-1,0,1,1)+1</f>
        <v>130</v>
      </c>
      <c r="B136" s="64"/>
      <c r="C136" s="58" t="str">
        <f ca="1">IF(AND(B136="",OFFSET(B136,-1,0,1,1)&lt;&gt;""),OFFSET(C136,-1,0,1,1),IF(AND(B136="",OFFSET(B136,-1,0,1,1)="",OR(OFFSET(N136,-1,0,1)&lt;&gt;"",OFFSET(P136,-1,0,1,1)&lt;&gt;"")),OFFSET(C136,-2,0,1,1),IFERROR(VLOOKUP(【小】入力シート➁!B136,テーブル1[[#All],[医薬品名]:[単位2]],COLUMN(【小】入力シート➁!P132)-3,0),"")))</f>
        <v/>
      </c>
      <c r="D136" s="65"/>
      <c r="E136" s="60" t="str">
        <f ca="1">IF(AND(B136="",OFFSET(B136,-1,0,1,1)&lt;&gt;""),OFFSET(E136,-1,0,1,1),IF(AND(B136="",OFFSET(B136,-1,0,1,1)="",OR(OR(OFFSET(F136,-1,0,1)&lt;0,OFFSET(H136,-1,0,1)&lt;0),OFFSET(P136,-1,0,1,1)&lt;&gt;"")),OFFSET(E136,-2,0,1,1),IFERROR(VLOOKUP(【小】入力シート➁!B136,テーブル1[[#All],[医薬品名]:[単位2]],COLUMN(テーブル1[[#Headers],[単位2]])-3,0),"")))</f>
        <v/>
      </c>
      <c r="F136" s="66"/>
      <c r="G136" s="62" t="str">
        <f t="shared" ca="1" si="14"/>
        <v/>
      </c>
      <c r="H136" s="69"/>
      <c r="I136" s="62" t="str">
        <f t="shared" ca="1" si="15"/>
        <v/>
      </c>
      <c r="J136" s="77"/>
      <c r="K136" s="62" t="str">
        <f t="shared" ca="1" si="16"/>
        <v/>
      </c>
      <c r="L136" s="78"/>
      <c r="M136" s="62" t="str">
        <f t="shared" ca="1" si="17"/>
        <v/>
      </c>
      <c r="N136" s="79"/>
      <c r="O136" s="81"/>
      <c r="P136" s="81"/>
      <c r="Q136" s="89"/>
      <c r="R136" s="91"/>
      <c r="S136" s="88" t="str">
        <f t="shared" ref="S136:S156" ca="1" si="20">IF(AND(D136="",F136="",H136="",J136="",L136="",B136="",N136="",O136="",P136="",Q136="",R136=""),"",IF(OR(AND(OR(N136&lt;&gt;"",O136&lt;&gt;"",P136&lt;&gt;"",Q136&lt;&gt;""),R136=""),AND(F136="",H136="",J136="",L136="")),"×",IF(OR(AND(B136&lt;&gt;"",OFFSET(B136,1,0,1,1)="",OR(OFFSET(D136,1,0,1,1)&lt;&gt;"",OFFSET(D136,2,0,1,1)&lt;&gt;"",COUNTIF(B136,"*自家製剤*")&gt;0),OR(D136&lt;&gt;"",COUNTIF(B136,"*自家製剤*")&gt;0),OR(OFFSET(N136,1,0,1,1)&lt;&gt;"",OFFSET(P136,1,0,1,1)&lt;&gt;"",OFFSET(N136,2,0,1,1)&lt;&gt;"",OFFSET(P136,2,0,1,1)&lt;&gt;""),OFFSET(B136,2,0,1,1)="",F136+H136-J136-O136+ABS(OFFSET(F136,1,0,1,1))+ABS(OFFSET(H136,1,0,1,1))-ABS(OFFSET(J136,1,0,1,1))+ABS(OFFSET(F136,2,0,1,1))+ABS(OFFSET(H136,2,0,1,1))-ABS(OFFSET(J136,2,0,1,1))=L136-Q136+ABS(OFFSET(L136,1,0,1,1))+ABS(OFFSET(L136,2,0,1,1)),IF(OR(OFFSET(F136,1,0,1,1)&lt;0,OFFSET(H136,1,0,1,1)&lt;0,OFFSET(J136,1,0,1,1)&lt;0,OFFSET(L136,1,0,1,1)&lt;0),IF(J136&gt;(ABS(OFFSET(F136,1,0,1,1))+ABS(OFFSET(H136,1,0,1,1)))-ABS(OFFSET(L136,1,0,1,1)),AND(J136-(F136+H136+OFFSET(H136,2,0,1,1)-L136-Q136)&lt;=ABS(OFFSET(N136,1,0,1,1)),ABS(OFFSET(N136,1,0,1,1))&lt;=(ABS(OFFSET(F136,1,0,1,1))+ABS(OFFSET(H136,1,0,1,1)))-ABS(OFFSET(L136,1,0,1,1))),AND(J136-(F136+H136+OFFSET(H136,2,0,1,1)-L136-Q136)&lt;=ABS(OFFSET(N136,1,0,1,1)),ABS(OFFSET(N136,1,0,1,1))&lt;=J136)),IF(OR(OFFSET(F136,2,0,1,1)&lt;0,OFFSET(H136,2,0,1,1)&lt;0,OFFSET(J136,2,0,1,1)&lt;0,OFFSET(L136,2,0,1,1)&lt;0),IF(J136&gt;(ABS(OFFSET(F136,2,0,1,1))+ABS(OFFSET(H136,2,0,1,1)))-ABS(OFFSET(L136,2,0,1,1)),AND(J136-(F136+H136+OFFSET(H136,1,0,1,1)-L136-Q136)&lt;=ABS(OFFSET(N136,2,0,1,1)),ABS(OFFSET(N136,2,0,1,1))&lt;=(ABS(OFFSET(F136,2,0,1,1))+ABS(OFFSET(H136,2,0,1,1)))-ABS(OFFSET(L136,2,0,1,1))),AND(J136-(F136+H136+OFFSET(H136,1,0,1,1)-L136-Q136)&lt;=ABS(OFFSET(N136,2,0,1,1)),ABS(OFFSET(N136,2,0,1,1))&lt;=J136)),TRUE))),AND(B136&lt;&gt;"",OFFSET(B136,1,0,1,1)="",OR(OFFSET(N136,1,0,1,1)&lt;&gt;"",OFFSET(P136,1,0,1,1)&lt;&gt;"",OR(OFFSET(F136,1,0,1,1)&lt;0,OFFSET(H136,1,0,1,1)&lt;0)),OR(OFFSET(B136,2,0,1,1)&lt;&gt;"",OFFSET(S136,2,0,1,1)=""),OR(D136&lt;&gt;"",COUNTIF(B136,"*自家製剤*")&gt;0),F136+H136-J136-O136+ABS(OFFSET(F136,1,0,1,1))+ABS(OFFSET(H136,1,0,1,1))-ABS(OFFSET(J136,1,0,1,1))=L136-Q136+ABS(OFFSET(L136,1,0,1,1)),IF(NOT(OR(OFFSET(F136,1,0,1,1)&lt;0,OFFSET(H136,1,0,1,1)&lt;0,OFFSET(J136,1,0,1,1)&lt;0,OFFSET(L136,1,0,1,1)&lt;0)),TRUE,IF(NOT(OR(OFFSET(F136,1,0,1,1)&lt;0,OFFSET(H136,1,0,1,1)&lt;0,OFFSET(J136,1,0,1,1)&lt;0,OFFSET(L136,1,0,1,1)&lt;0)),TRUE,IF(J136&gt;(ABS(OFFSET(F136,1,0,1,1))+ABS(OFFSET(H136,1,0,1,1)))-ABS(OFFSET(L136,1,0,1,1)),AND(J136-(F136+H136-L136-Q136)&lt;=ABS(OFFSET(N136,1,0,1,1)),ABS(OFFSET(N136,1,0,1,1))&lt;=(ABS(OFFSET(F136,1,0,1,1))+ABS(OFFSET(H136,1,0,1,1)))-ABS(OFFSET(L136,1,0,1,1))),AND(J136-(F136+H136-L136-Q136)&lt;=ABS(OFFSET(N136,1,0,1,1)),ABS(OFFSET(N136,1,0,1,1))&lt;=J136))))),AND(B136&lt;&gt;"",OR(D136&lt;&gt;"",COUNTIF(B136,"*自家製剤*")&gt;0),OR(OFFSET(B136,1,0,1,1)&lt;&gt;"",OFFSET(S136,1,0,1,1)=""),F136+H136-J136-O136=L136-Q136),AND(B136&lt;&gt;"",D136="",ABS(F136)+ABS(H136)-O136-ABS(J136)=ABS(L136),OR(F136&lt;0,H136&lt;0,J136&lt;0,L136&lt;0)),),"○",IF(AND(B136="",OR(F136&lt;&gt;"",H136&lt;&gt;"",J136&lt;&gt;"",L136&lt;&gt;""),R136&lt;&gt;""),"-","×"))))</f>
        <v/>
      </c>
      <c r="V136" s="16">
        <f t="shared" si="18"/>
        <v>1</v>
      </c>
    </row>
    <row r="137" spans="1:22" ht="40" customHeight="1">
      <c r="A137" s="16">
        <f t="shared" ca="1" si="19"/>
        <v>131</v>
      </c>
      <c r="B137" s="64"/>
      <c r="C137" s="58" t="str">
        <f ca="1">IF(AND(B137="",OFFSET(B137,-1,0,1,1)&lt;&gt;""),OFFSET(C137,-1,0,1,1),IF(AND(B137="",OFFSET(B137,-1,0,1,1)="",OR(OFFSET(N137,-1,0,1)&lt;&gt;"",OFFSET(P137,-1,0,1,1)&lt;&gt;"")),OFFSET(C137,-2,0,1,1),IFERROR(VLOOKUP(【小】入力シート➁!B137,テーブル1[[#All],[医薬品名]:[単位2]],COLUMN(【小】入力シート➁!P133)-3,0),"")))</f>
        <v/>
      </c>
      <c r="D137" s="65"/>
      <c r="E137" s="60" t="str">
        <f ca="1">IF(AND(B137="",OFFSET(B137,-1,0,1,1)&lt;&gt;""),OFFSET(E137,-1,0,1,1),IF(AND(B137="",OFFSET(B137,-1,0,1,1)="",OR(OR(OFFSET(F137,-1,0,1)&lt;0,OFFSET(H137,-1,0,1)&lt;0),OFFSET(P137,-1,0,1,1)&lt;&gt;"")),OFFSET(E137,-2,0,1,1),IFERROR(VLOOKUP(【小】入力シート➁!B137,テーブル1[[#All],[医薬品名]:[単位2]],COLUMN(テーブル1[[#Headers],[単位2]])-3,0),"")))</f>
        <v/>
      </c>
      <c r="F137" s="66"/>
      <c r="G137" s="62" t="str">
        <f t="shared" ca="1" si="14"/>
        <v/>
      </c>
      <c r="H137" s="69"/>
      <c r="I137" s="62" t="str">
        <f t="shared" ca="1" si="15"/>
        <v/>
      </c>
      <c r="J137" s="77"/>
      <c r="K137" s="62" t="str">
        <f t="shared" ca="1" si="16"/>
        <v/>
      </c>
      <c r="L137" s="78"/>
      <c r="M137" s="62" t="str">
        <f t="shared" ca="1" si="17"/>
        <v/>
      </c>
      <c r="N137" s="79"/>
      <c r="O137" s="81"/>
      <c r="P137" s="81"/>
      <c r="Q137" s="89"/>
      <c r="R137" s="91"/>
      <c r="S137" s="88" t="str">
        <f t="shared" ca="1" si="20"/>
        <v/>
      </c>
      <c r="V137" s="16">
        <f t="shared" si="18"/>
        <v>1</v>
      </c>
    </row>
    <row r="138" spans="1:22" ht="40" customHeight="1">
      <c r="A138" s="16">
        <f t="shared" ca="1" si="19"/>
        <v>132</v>
      </c>
      <c r="B138" s="64"/>
      <c r="C138" s="58" t="str">
        <f ca="1">IF(AND(B138="",OFFSET(B138,-1,0,1,1)&lt;&gt;""),OFFSET(C138,-1,0,1,1),IF(AND(B138="",OFFSET(B138,-1,0,1,1)="",OR(OFFSET(N138,-1,0,1)&lt;&gt;"",OFFSET(P138,-1,0,1,1)&lt;&gt;"")),OFFSET(C138,-2,0,1,1),IFERROR(VLOOKUP(【小】入力シート➁!B138,テーブル1[[#All],[医薬品名]:[単位2]],COLUMN(【小】入力シート➁!P134)-3,0),"")))</f>
        <v/>
      </c>
      <c r="D138" s="65"/>
      <c r="E138" s="60" t="str">
        <f ca="1">IF(AND(B138="",OFFSET(B138,-1,0,1,1)&lt;&gt;""),OFFSET(E138,-1,0,1,1),IF(AND(B138="",OFFSET(B138,-1,0,1,1)="",OR(OR(OFFSET(F138,-1,0,1)&lt;0,OFFSET(H138,-1,0,1)&lt;0),OFFSET(P138,-1,0,1,1)&lt;&gt;"")),OFFSET(E138,-2,0,1,1),IFERROR(VLOOKUP(【小】入力シート➁!B138,テーブル1[[#All],[医薬品名]:[単位2]],COLUMN(テーブル1[[#Headers],[単位2]])-3,0),"")))</f>
        <v/>
      </c>
      <c r="F138" s="66"/>
      <c r="G138" s="62" t="str">
        <f t="shared" ca="1" si="14"/>
        <v/>
      </c>
      <c r="H138" s="69"/>
      <c r="I138" s="62" t="str">
        <f t="shared" ca="1" si="15"/>
        <v/>
      </c>
      <c r="J138" s="77"/>
      <c r="K138" s="62" t="str">
        <f t="shared" ca="1" si="16"/>
        <v/>
      </c>
      <c r="L138" s="78"/>
      <c r="M138" s="62" t="str">
        <f t="shared" ca="1" si="17"/>
        <v/>
      </c>
      <c r="N138" s="79"/>
      <c r="O138" s="81"/>
      <c r="P138" s="81"/>
      <c r="Q138" s="89"/>
      <c r="R138" s="91"/>
      <c r="S138" s="88" t="str">
        <f t="shared" ca="1" si="20"/>
        <v/>
      </c>
      <c r="V138" s="16">
        <f t="shared" si="18"/>
        <v>1</v>
      </c>
    </row>
    <row r="139" spans="1:22" ht="40" customHeight="1">
      <c r="A139" s="16">
        <f t="shared" ca="1" si="19"/>
        <v>133</v>
      </c>
      <c r="B139" s="64"/>
      <c r="C139" s="58" t="str">
        <f ca="1">IF(AND(B139="",OFFSET(B139,-1,0,1,1)&lt;&gt;""),OFFSET(C139,-1,0,1,1),IF(AND(B139="",OFFSET(B139,-1,0,1,1)="",OR(OFFSET(N139,-1,0,1)&lt;&gt;"",OFFSET(P139,-1,0,1,1)&lt;&gt;"")),OFFSET(C139,-2,0,1,1),IFERROR(VLOOKUP(【小】入力シート➁!B139,テーブル1[[#All],[医薬品名]:[単位2]],COLUMN(【小】入力シート➁!P135)-3,0),"")))</f>
        <v/>
      </c>
      <c r="D139" s="65"/>
      <c r="E139" s="60" t="str">
        <f ca="1">IF(AND(B139="",OFFSET(B139,-1,0,1,1)&lt;&gt;""),OFFSET(E139,-1,0,1,1),IF(AND(B139="",OFFSET(B139,-1,0,1,1)="",OR(OR(OFFSET(F139,-1,0,1)&lt;0,OFFSET(H139,-1,0,1)&lt;0),OFFSET(P139,-1,0,1,1)&lt;&gt;"")),OFFSET(E139,-2,0,1,1),IFERROR(VLOOKUP(【小】入力シート➁!B139,テーブル1[[#All],[医薬品名]:[単位2]],COLUMN(テーブル1[[#Headers],[単位2]])-3,0),"")))</f>
        <v/>
      </c>
      <c r="F139" s="66"/>
      <c r="G139" s="62" t="str">
        <f t="shared" ca="1" si="14"/>
        <v/>
      </c>
      <c r="H139" s="69"/>
      <c r="I139" s="62" t="str">
        <f t="shared" ca="1" si="15"/>
        <v/>
      </c>
      <c r="J139" s="77"/>
      <c r="K139" s="62" t="str">
        <f t="shared" ca="1" si="16"/>
        <v/>
      </c>
      <c r="L139" s="78"/>
      <c r="M139" s="62" t="str">
        <f t="shared" ca="1" si="17"/>
        <v/>
      </c>
      <c r="N139" s="79"/>
      <c r="O139" s="81"/>
      <c r="P139" s="81"/>
      <c r="Q139" s="89"/>
      <c r="R139" s="91"/>
      <c r="S139" s="88" t="str">
        <f t="shared" ca="1" si="20"/>
        <v/>
      </c>
      <c r="V139" s="16">
        <f t="shared" si="18"/>
        <v>1</v>
      </c>
    </row>
    <row r="140" spans="1:22" ht="40" customHeight="1">
      <c r="A140" s="16">
        <f t="shared" ca="1" si="19"/>
        <v>134</v>
      </c>
      <c r="B140" s="64"/>
      <c r="C140" s="58" t="str">
        <f ca="1">IF(AND(B140="",OFFSET(B140,-1,0,1,1)&lt;&gt;""),OFFSET(C140,-1,0,1,1),IF(AND(B140="",OFFSET(B140,-1,0,1,1)="",OR(OFFSET(N140,-1,0,1)&lt;&gt;"",OFFSET(P140,-1,0,1,1)&lt;&gt;"")),OFFSET(C140,-2,0,1,1),IFERROR(VLOOKUP(【小】入力シート➁!B140,テーブル1[[#All],[医薬品名]:[単位2]],COLUMN(【小】入力シート➁!P136)-3,0),"")))</f>
        <v/>
      </c>
      <c r="D140" s="65"/>
      <c r="E140" s="60" t="str">
        <f ca="1">IF(AND(B140="",OFFSET(B140,-1,0,1,1)&lt;&gt;""),OFFSET(E140,-1,0,1,1),IF(AND(B140="",OFFSET(B140,-1,0,1,1)="",OR(OR(OFFSET(F140,-1,0,1)&lt;0,OFFSET(H140,-1,0,1)&lt;0),OFFSET(P140,-1,0,1,1)&lt;&gt;"")),OFFSET(E140,-2,0,1,1),IFERROR(VLOOKUP(【小】入力シート➁!B140,テーブル1[[#All],[医薬品名]:[単位2]],COLUMN(テーブル1[[#Headers],[単位2]])-3,0),"")))</f>
        <v/>
      </c>
      <c r="F140" s="66"/>
      <c r="G140" s="62" t="str">
        <f t="shared" ca="1" si="14"/>
        <v/>
      </c>
      <c r="H140" s="69"/>
      <c r="I140" s="62" t="str">
        <f t="shared" ca="1" si="15"/>
        <v/>
      </c>
      <c r="J140" s="77"/>
      <c r="K140" s="62" t="str">
        <f t="shared" ca="1" si="16"/>
        <v/>
      </c>
      <c r="L140" s="78"/>
      <c r="M140" s="62" t="str">
        <f t="shared" ca="1" si="17"/>
        <v/>
      </c>
      <c r="N140" s="79"/>
      <c r="O140" s="81"/>
      <c r="P140" s="81"/>
      <c r="Q140" s="89"/>
      <c r="R140" s="91"/>
      <c r="S140" s="88" t="str">
        <f t="shared" ca="1" si="20"/>
        <v/>
      </c>
      <c r="V140" s="16">
        <f t="shared" si="18"/>
        <v>1</v>
      </c>
    </row>
    <row r="141" spans="1:22" ht="40" customHeight="1">
      <c r="A141" s="16">
        <f t="shared" ca="1" si="19"/>
        <v>135</v>
      </c>
      <c r="B141" s="64"/>
      <c r="C141" s="58" t="str">
        <f ca="1">IF(AND(B141="",OFFSET(B141,-1,0,1,1)&lt;&gt;""),OFFSET(C141,-1,0,1,1),IF(AND(B141="",OFFSET(B141,-1,0,1,1)="",OR(OFFSET(N141,-1,0,1)&lt;&gt;"",OFFSET(P141,-1,0,1,1)&lt;&gt;"")),OFFSET(C141,-2,0,1,1),IFERROR(VLOOKUP(【小】入力シート➁!B141,テーブル1[[#All],[医薬品名]:[単位2]],COLUMN(【小】入力シート➁!P137)-3,0),"")))</f>
        <v/>
      </c>
      <c r="D141" s="65"/>
      <c r="E141" s="60" t="str">
        <f ca="1">IF(AND(B141="",OFFSET(B141,-1,0,1,1)&lt;&gt;""),OFFSET(E141,-1,0,1,1),IF(AND(B141="",OFFSET(B141,-1,0,1,1)="",OR(OR(OFFSET(F141,-1,0,1)&lt;0,OFFSET(H141,-1,0,1)&lt;0),OFFSET(P141,-1,0,1,1)&lt;&gt;"")),OFFSET(E141,-2,0,1,1),IFERROR(VLOOKUP(【小】入力シート➁!B141,テーブル1[[#All],[医薬品名]:[単位2]],COLUMN(テーブル1[[#Headers],[単位2]])-3,0),"")))</f>
        <v/>
      </c>
      <c r="F141" s="66"/>
      <c r="G141" s="62" t="str">
        <f t="shared" ca="1" si="14"/>
        <v/>
      </c>
      <c r="H141" s="69"/>
      <c r="I141" s="62" t="str">
        <f t="shared" ca="1" si="15"/>
        <v/>
      </c>
      <c r="J141" s="77"/>
      <c r="K141" s="62" t="str">
        <f t="shared" ca="1" si="16"/>
        <v/>
      </c>
      <c r="L141" s="78"/>
      <c r="M141" s="62" t="str">
        <f t="shared" ca="1" si="17"/>
        <v/>
      </c>
      <c r="N141" s="79"/>
      <c r="O141" s="81"/>
      <c r="P141" s="81"/>
      <c r="Q141" s="89"/>
      <c r="R141" s="91"/>
      <c r="S141" s="88" t="str">
        <f t="shared" ca="1" si="20"/>
        <v/>
      </c>
      <c r="V141" s="16">
        <f t="shared" si="18"/>
        <v>1</v>
      </c>
    </row>
    <row r="142" spans="1:22" ht="40" customHeight="1">
      <c r="A142" s="16">
        <f t="shared" ca="1" si="19"/>
        <v>136</v>
      </c>
      <c r="B142" s="64"/>
      <c r="C142" s="58" t="str">
        <f ca="1">IF(AND(B142="",OFFSET(B142,-1,0,1,1)&lt;&gt;""),OFFSET(C142,-1,0,1,1),IF(AND(B142="",OFFSET(B142,-1,0,1,1)="",OR(OFFSET(N142,-1,0,1)&lt;&gt;"",OFFSET(P142,-1,0,1,1)&lt;&gt;"")),OFFSET(C142,-2,0,1,1),IFERROR(VLOOKUP(【小】入力シート➁!B142,テーブル1[[#All],[医薬品名]:[単位2]],COLUMN(【小】入力シート➁!P138)-3,0),"")))</f>
        <v/>
      </c>
      <c r="D142" s="65"/>
      <c r="E142" s="60" t="str">
        <f ca="1">IF(AND(B142="",OFFSET(B142,-1,0,1,1)&lt;&gt;""),OFFSET(E142,-1,0,1,1),IF(AND(B142="",OFFSET(B142,-1,0,1,1)="",OR(OR(OFFSET(F142,-1,0,1)&lt;0,OFFSET(H142,-1,0,1)&lt;0),OFFSET(P142,-1,0,1,1)&lt;&gt;"")),OFFSET(E142,-2,0,1,1),IFERROR(VLOOKUP(【小】入力シート➁!B142,テーブル1[[#All],[医薬品名]:[単位2]],COLUMN(テーブル1[[#Headers],[単位2]])-3,0),"")))</f>
        <v/>
      </c>
      <c r="F142" s="66"/>
      <c r="G142" s="62" t="str">
        <f t="shared" ca="1" si="14"/>
        <v/>
      </c>
      <c r="H142" s="69"/>
      <c r="I142" s="62" t="str">
        <f t="shared" ca="1" si="15"/>
        <v/>
      </c>
      <c r="J142" s="77"/>
      <c r="K142" s="62" t="str">
        <f t="shared" ca="1" si="16"/>
        <v/>
      </c>
      <c r="L142" s="78"/>
      <c r="M142" s="62" t="str">
        <f t="shared" ca="1" si="17"/>
        <v/>
      </c>
      <c r="N142" s="79"/>
      <c r="O142" s="81"/>
      <c r="P142" s="81"/>
      <c r="Q142" s="89"/>
      <c r="R142" s="91"/>
      <c r="S142" s="88" t="str">
        <f t="shared" ca="1" si="20"/>
        <v/>
      </c>
      <c r="V142" s="16">
        <f t="shared" si="18"/>
        <v>1</v>
      </c>
    </row>
    <row r="143" spans="1:22" ht="40" customHeight="1">
      <c r="A143" s="16">
        <f t="shared" ca="1" si="19"/>
        <v>137</v>
      </c>
      <c r="B143" s="64"/>
      <c r="C143" s="58" t="str">
        <f ca="1">IF(AND(B143="",OFFSET(B143,-1,0,1,1)&lt;&gt;""),OFFSET(C143,-1,0,1,1),IF(AND(B143="",OFFSET(B143,-1,0,1,1)="",OR(OFFSET(N143,-1,0,1)&lt;&gt;"",OFFSET(P143,-1,0,1,1)&lt;&gt;"")),OFFSET(C143,-2,0,1,1),IFERROR(VLOOKUP(【小】入力シート➁!B143,テーブル1[[#All],[医薬品名]:[単位2]],COLUMN(【小】入力シート➁!P139)-3,0),"")))</f>
        <v/>
      </c>
      <c r="D143" s="65"/>
      <c r="E143" s="60" t="str">
        <f ca="1">IF(AND(B143="",OFFSET(B143,-1,0,1,1)&lt;&gt;""),OFFSET(E143,-1,0,1,1),IF(AND(B143="",OFFSET(B143,-1,0,1,1)="",OR(OR(OFFSET(F143,-1,0,1)&lt;0,OFFSET(H143,-1,0,1)&lt;0),OFFSET(P143,-1,0,1,1)&lt;&gt;"")),OFFSET(E143,-2,0,1,1),IFERROR(VLOOKUP(【小】入力シート➁!B143,テーブル1[[#All],[医薬品名]:[単位2]],COLUMN(テーブル1[[#Headers],[単位2]])-3,0),"")))</f>
        <v/>
      </c>
      <c r="F143" s="66"/>
      <c r="G143" s="62" t="str">
        <f t="shared" ca="1" si="14"/>
        <v/>
      </c>
      <c r="H143" s="69"/>
      <c r="I143" s="62" t="str">
        <f t="shared" ca="1" si="15"/>
        <v/>
      </c>
      <c r="J143" s="77"/>
      <c r="K143" s="62" t="str">
        <f t="shared" ca="1" si="16"/>
        <v/>
      </c>
      <c r="L143" s="78"/>
      <c r="M143" s="62" t="str">
        <f t="shared" ca="1" si="17"/>
        <v/>
      </c>
      <c r="N143" s="79"/>
      <c r="O143" s="81"/>
      <c r="P143" s="81"/>
      <c r="Q143" s="89"/>
      <c r="R143" s="91"/>
      <c r="S143" s="88" t="str">
        <f t="shared" ca="1" si="20"/>
        <v/>
      </c>
      <c r="V143" s="16">
        <f t="shared" si="18"/>
        <v>1</v>
      </c>
    </row>
    <row r="144" spans="1:22" ht="40" customHeight="1">
      <c r="A144" s="16">
        <f t="shared" ca="1" si="19"/>
        <v>138</v>
      </c>
      <c r="B144" s="64"/>
      <c r="C144" s="58" t="str">
        <f ca="1">IF(AND(B144="",OFFSET(B144,-1,0,1,1)&lt;&gt;""),OFFSET(C144,-1,0,1,1),IF(AND(B144="",OFFSET(B144,-1,0,1,1)="",OR(OFFSET(N144,-1,0,1)&lt;&gt;"",OFFSET(P144,-1,0,1,1)&lt;&gt;"")),OFFSET(C144,-2,0,1,1),IFERROR(VLOOKUP(【小】入力シート➁!B144,テーブル1[[#All],[医薬品名]:[単位2]],COLUMN(【小】入力シート➁!P140)-3,0),"")))</f>
        <v/>
      </c>
      <c r="D144" s="65"/>
      <c r="E144" s="60" t="str">
        <f ca="1">IF(AND(B144="",OFFSET(B144,-1,0,1,1)&lt;&gt;""),OFFSET(E144,-1,0,1,1),IF(AND(B144="",OFFSET(B144,-1,0,1,1)="",OR(OR(OFFSET(F144,-1,0,1)&lt;0,OFFSET(H144,-1,0,1)&lt;0),OFFSET(P144,-1,0,1,1)&lt;&gt;"")),OFFSET(E144,-2,0,1,1),IFERROR(VLOOKUP(【小】入力シート➁!B144,テーブル1[[#All],[医薬品名]:[単位2]],COLUMN(テーブル1[[#Headers],[単位2]])-3,0),"")))</f>
        <v/>
      </c>
      <c r="F144" s="66"/>
      <c r="G144" s="62" t="str">
        <f t="shared" ca="1" si="14"/>
        <v/>
      </c>
      <c r="H144" s="69"/>
      <c r="I144" s="62" t="str">
        <f t="shared" ca="1" si="15"/>
        <v/>
      </c>
      <c r="J144" s="77"/>
      <c r="K144" s="62" t="str">
        <f t="shared" ca="1" si="16"/>
        <v/>
      </c>
      <c r="L144" s="78"/>
      <c r="M144" s="62" t="str">
        <f t="shared" ca="1" si="17"/>
        <v/>
      </c>
      <c r="N144" s="79"/>
      <c r="O144" s="81"/>
      <c r="P144" s="81"/>
      <c r="Q144" s="89"/>
      <c r="R144" s="91"/>
      <c r="S144" s="88" t="str">
        <f t="shared" ca="1" si="20"/>
        <v/>
      </c>
      <c r="V144" s="16">
        <f t="shared" si="18"/>
        <v>1</v>
      </c>
    </row>
    <row r="145" spans="1:22" ht="40" customHeight="1">
      <c r="A145" s="16">
        <f t="shared" ca="1" si="19"/>
        <v>139</v>
      </c>
      <c r="B145" s="64"/>
      <c r="C145" s="58" t="str">
        <f ca="1">IF(AND(B145="",OFFSET(B145,-1,0,1,1)&lt;&gt;""),OFFSET(C145,-1,0,1,1),IF(AND(B145="",OFFSET(B145,-1,0,1,1)="",OR(OFFSET(N145,-1,0,1)&lt;&gt;"",OFFSET(P145,-1,0,1,1)&lt;&gt;"")),OFFSET(C145,-2,0,1,1),IFERROR(VLOOKUP(【小】入力シート➁!B145,テーブル1[[#All],[医薬品名]:[単位2]],COLUMN(【小】入力シート➁!P141)-3,0),"")))</f>
        <v/>
      </c>
      <c r="D145" s="65"/>
      <c r="E145" s="60" t="str">
        <f ca="1">IF(AND(B145="",OFFSET(B145,-1,0,1,1)&lt;&gt;""),OFFSET(E145,-1,0,1,1),IF(AND(B145="",OFFSET(B145,-1,0,1,1)="",OR(OR(OFFSET(F145,-1,0,1)&lt;0,OFFSET(H145,-1,0,1)&lt;0),OFFSET(P145,-1,0,1,1)&lt;&gt;"")),OFFSET(E145,-2,0,1,1),IFERROR(VLOOKUP(【小】入力シート➁!B145,テーブル1[[#All],[医薬品名]:[単位2]],COLUMN(テーブル1[[#Headers],[単位2]])-3,0),"")))</f>
        <v/>
      </c>
      <c r="F145" s="66"/>
      <c r="G145" s="62" t="str">
        <f t="shared" ca="1" si="14"/>
        <v/>
      </c>
      <c r="H145" s="69"/>
      <c r="I145" s="62" t="str">
        <f t="shared" ca="1" si="15"/>
        <v/>
      </c>
      <c r="J145" s="77"/>
      <c r="K145" s="62" t="str">
        <f t="shared" ca="1" si="16"/>
        <v/>
      </c>
      <c r="L145" s="78"/>
      <c r="M145" s="62" t="str">
        <f t="shared" ca="1" si="17"/>
        <v/>
      </c>
      <c r="N145" s="79"/>
      <c r="O145" s="81"/>
      <c r="P145" s="81"/>
      <c r="Q145" s="89"/>
      <c r="R145" s="91"/>
      <c r="S145" s="88" t="str">
        <f t="shared" ca="1" si="20"/>
        <v/>
      </c>
      <c r="V145" s="16">
        <f t="shared" si="18"/>
        <v>1</v>
      </c>
    </row>
    <row r="146" spans="1:22" ht="40" customHeight="1">
      <c r="A146" s="16">
        <f t="shared" ca="1" si="19"/>
        <v>140</v>
      </c>
      <c r="B146" s="64"/>
      <c r="C146" s="58" t="str">
        <f ca="1">IF(AND(B146="",OFFSET(B146,-1,0,1,1)&lt;&gt;""),OFFSET(C146,-1,0,1,1),IF(AND(B146="",OFFSET(B146,-1,0,1,1)="",OR(OFFSET(N146,-1,0,1)&lt;&gt;"",OFFSET(P146,-1,0,1,1)&lt;&gt;"")),OFFSET(C146,-2,0,1,1),IFERROR(VLOOKUP(【小】入力シート➁!B146,テーブル1[[#All],[医薬品名]:[単位2]],COLUMN(【小】入力シート➁!P142)-3,0),"")))</f>
        <v/>
      </c>
      <c r="D146" s="65"/>
      <c r="E146" s="60" t="str">
        <f ca="1">IF(AND(B146="",OFFSET(B146,-1,0,1,1)&lt;&gt;""),OFFSET(E146,-1,0,1,1),IF(AND(B146="",OFFSET(B146,-1,0,1,1)="",OR(OR(OFFSET(F146,-1,0,1)&lt;0,OFFSET(H146,-1,0,1)&lt;0),OFFSET(P146,-1,0,1,1)&lt;&gt;"")),OFFSET(E146,-2,0,1,1),IFERROR(VLOOKUP(【小】入力シート➁!B146,テーブル1[[#All],[医薬品名]:[単位2]],COLUMN(テーブル1[[#Headers],[単位2]])-3,0),"")))</f>
        <v/>
      </c>
      <c r="F146" s="66"/>
      <c r="G146" s="62" t="str">
        <f t="shared" ca="1" si="14"/>
        <v/>
      </c>
      <c r="H146" s="69"/>
      <c r="I146" s="62" t="str">
        <f t="shared" ca="1" si="15"/>
        <v/>
      </c>
      <c r="J146" s="77"/>
      <c r="K146" s="62" t="str">
        <f t="shared" ca="1" si="16"/>
        <v/>
      </c>
      <c r="L146" s="78"/>
      <c r="M146" s="62" t="str">
        <f t="shared" ca="1" si="17"/>
        <v/>
      </c>
      <c r="N146" s="79"/>
      <c r="O146" s="81"/>
      <c r="P146" s="81"/>
      <c r="Q146" s="89"/>
      <c r="R146" s="91"/>
      <c r="S146" s="88" t="str">
        <f t="shared" ca="1" si="20"/>
        <v/>
      </c>
      <c r="V146" s="16">
        <f t="shared" si="18"/>
        <v>1</v>
      </c>
    </row>
    <row r="147" spans="1:22" ht="40" customHeight="1">
      <c r="A147" s="16">
        <f t="shared" ca="1" si="19"/>
        <v>141</v>
      </c>
      <c r="B147" s="64"/>
      <c r="C147" s="58" t="str">
        <f ca="1">IF(AND(B147="",OFFSET(B147,-1,0,1,1)&lt;&gt;""),OFFSET(C147,-1,0,1,1),IF(AND(B147="",OFFSET(B147,-1,0,1,1)="",OR(OFFSET(N147,-1,0,1)&lt;&gt;"",OFFSET(P147,-1,0,1,1)&lt;&gt;"")),OFFSET(C147,-2,0,1,1),IFERROR(VLOOKUP(【小】入力シート➁!B147,テーブル1[[#All],[医薬品名]:[単位2]],COLUMN(【小】入力シート➁!P143)-3,0),"")))</f>
        <v/>
      </c>
      <c r="D147" s="65"/>
      <c r="E147" s="60" t="str">
        <f ca="1">IF(AND(B147="",OFFSET(B147,-1,0,1,1)&lt;&gt;""),OFFSET(E147,-1,0,1,1),IF(AND(B147="",OFFSET(B147,-1,0,1,1)="",OR(OR(OFFSET(F147,-1,0,1)&lt;0,OFFSET(H147,-1,0,1)&lt;0),OFFSET(P147,-1,0,1,1)&lt;&gt;"")),OFFSET(E147,-2,0,1,1),IFERROR(VLOOKUP(【小】入力シート➁!B147,テーブル1[[#All],[医薬品名]:[単位2]],COLUMN(テーブル1[[#Headers],[単位2]])-3,0),"")))</f>
        <v/>
      </c>
      <c r="F147" s="66"/>
      <c r="G147" s="62" t="str">
        <f t="shared" ca="1" si="14"/>
        <v/>
      </c>
      <c r="H147" s="69"/>
      <c r="I147" s="62" t="str">
        <f t="shared" ca="1" si="15"/>
        <v/>
      </c>
      <c r="J147" s="77"/>
      <c r="K147" s="62" t="str">
        <f t="shared" ca="1" si="16"/>
        <v/>
      </c>
      <c r="L147" s="78"/>
      <c r="M147" s="62" t="str">
        <f t="shared" ca="1" si="17"/>
        <v/>
      </c>
      <c r="N147" s="79"/>
      <c r="O147" s="81"/>
      <c r="P147" s="81"/>
      <c r="Q147" s="89"/>
      <c r="R147" s="91"/>
      <c r="S147" s="88" t="str">
        <f t="shared" ca="1" si="20"/>
        <v/>
      </c>
      <c r="V147" s="16">
        <f t="shared" si="18"/>
        <v>1</v>
      </c>
    </row>
    <row r="148" spans="1:22" ht="40" customHeight="1">
      <c r="A148" s="16">
        <f t="shared" ca="1" si="19"/>
        <v>142</v>
      </c>
      <c r="B148" s="64"/>
      <c r="C148" s="58" t="str">
        <f ca="1">IF(AND(B148="",OFFSET(B148,-1,0,1,1)&lt;&gt;""),OFFSET(C148,-1,0,1,1),IF(AND(B148="",OFFSET(B148,-1,0,1,1)="",OR(OFFSET(N148,-1,0,1)&lt;&gt;"",OFFSET(P148,-1,0,1,1)&lt;&gt;"")),OFFSET(C148,-2,0,1,1),IFERROR(VLOOKUP(【小】入力シート➁!B148,テーブル1[[#All],[医薬品名]:[単位2]],COLUMN(【小】入力シート➁!P144)-3,0),"")))</f>
        <v/>
      </c>
      <c r="D148" s="65"/>
      <c r="E148" s="60" t="str">
        <f ca="1">IF(AND(B148="",OFFSET(B148,-1,0,1,1)&lt;&gt;""),OFFSET(E148,-1,0,1,1),IF(AND(B148="",OFFSET(B148,-1,0,1,1)="",OR(OR(OFFSET(F148,-1,0,1)&lt;0,OFFSET(H148,-1,0,1)&lt;0),OFFSET(P148,-1,0,1,1)&lt;&gt;"")),OFFSET(E148,-2,0,1,1),IFERROR(VLOOKUP(【小】入力シート➁!B148,テーブル1[[#All],[医薬品名]:[単位2]],COLUMN(テーブル1[[#Headers],[単位2]])-3,0),"")))</f>
        <v/>
      </c>
      <c r="F148" s="66"/>
      <c r="G148" s="62" t="str">
        <f t="shared" ca="1" si="14"/>
        <v/>
      </c>
      <c r="H148" s="69"/>
      <c r="I148" s="62" t="str">
        <f t="shared" ca="1" si="15"/>
        <v/>
      </c>
      <c r="J148" s="77"/>
      <c r="K148" s="62" t="str">
        <f t="shared" ca="1" si="16"/>
        <v/>
      </c>
      <c r="L148" s="78"/>
      <c r="M148" s="62" t="str">
        <f t="shared" ca="1" si="17"/>
        <v/>
      </c>
      <c r="N148" s="79"/>
      <c r="O148" s="81"/>
      <c r="P148" s="81"/>
      <c r="Q148" s="89"/>
      <c r="R148" s="91"/>
      <c r="S148" s="88" t="str">
        <f t="shared" ca="1" si="20"/>
        <v/>
      </c>
      <c r="V148" s="16">
        <f t="shared" si="18"/>
        <v>1</v>
      </c>
    </row>
    <row r="149" spans="1:22" ht="40" customHeight="1">
      <c r="A149" s="16">
        <f t="shared" ca="1" si="19"/>
        <v>143</v>
      </c>
      <c r="B149" s="64"/>
      <c r="C149" s="58" t="str">
        <f ca="1">IF(AND(B149="",OFFSET(B149,-1,0,1,1)&lt;&gt;""),OFFSET(C149,-1,0,1,1),IF(AND(B149="",OFFSET(B149,-1,0,1,1)="",OR(OFFSET(N149,-1,0,1)&lt;&gt;"",OFFSET(P149,-1,0,1,1)&lt;&gt;"")),OFFSET(C149,-2,0,1,1),IFERROR(VLOOKUP(【小】入力シート➁!B149,テーブル1[[#All],[医薬品名]:[単位2]],COLUMN(【小】入力シート➁!P145)-3,0),"")))</f>
        <v/>
      </c>
      <c r="D149" s="65"/>
      <c r="E149" s="60" t="str">
        <f ca="1">IF(AND(B149="",OFFSET(B149,-1,0,1,1)&lt;&gt;""),OFFSET(E149,-1,0,1,1),IF(AND(B149="",OFFSET(B149,-1,0,1,1)="",OR(OR(OFFSET(F149,-1,0,1)&lt;0,OFFSET(H149,-1,0,1)&lt;0),OFFSET(P149,-1,0,1,1)&lt;&gt;"")),OFFSET(E149,-2,0,1,1),IFERROR(VLOOKUP(【小】入力シート➁!B149,テーブル1[[#All],[医薬品名]:[単位2]],COLUMN(テーブル1[[#Headers],[単位2]])-3,0),"")))</f>
        <v/>
      </c>
      <c r="F149" s="66"/>
      <c r="G149" s="62" t="str">
        <f t="shared" ca="1" si="14"/>
        <v/>
      </c>
      <c r="H149" s="69"/>
      <c r="I149" s="62" t="str">
        <f t="shared" ca="1" si="15"/>
        <v/>
      </c>
      <c r="J149" s="77"/>
      <c r="K149" s="62" t="str">
        <f t="shared" ca="1" si="16"/>
        <v/>
      </c>
      <c r="L149" s="78"/>
      <c r="M149" s="62" t="str">
        <f t="shared" ca="1" si="17"/>
        <v/>
      </c>
      <c r="N149" s="79"/>
      <c r="O149" s="81"/>
      <c r="P149" s="81"/>
      <c r="Q149" s="89"/>
      <c r="R149" s="91"/>
      <c r="S149" s="88" t="str">
        <f t="shared" ca="1" si="20"/>
        <v/>
      </c>
      <c r="V149" s="16">
        <f t="shared" si="18"/>
        <v>1</v>
      </c>
    </row>
    <row r="150" spans="1:22" ht="40" customHeight="1">
      <c r="A150" s="16">
        <f t="shared" ca="1" si="19"/>
        <v>144</v>
      </c>
      <c r="B150" s="64"/>
      <c r="C150" s="58" t="str">
        <f ca="1">IF(AND(B150="",OFFSET(B150,-1,0,1,1)&lt;&gt;""),OFFSET(C150,-1,0,1,1),IF(AND(B150="",OFFSET(B150,-1,0,1,1)="",OR(OFFSET(N150,-1,0,1)&lt;&gt;"",OFFSET(P150,-1,0,1,1)&lt;&gt;"")),OFFSET(C150,-2,0,1,1),IFERROR(VLOOKUP(【小】入力シート➁!B150,テーブル1[[#All],[医薬品名]:[単位2]],COLUMN(【小】入力シート➁!P146)-3,0),"")))</f>
        <v/>
      </c>
      <c r="D150" s="65"/>
      <c r="E150" s="60" t="str">
        <f ca="1">IF(AND(B150="",OFFSET(B150,-1,0,1,1)&lt;&gt;""),OFFSET(E150,-1,0,1,1),IF(AND(B150="",OFFSET(B150,-1,0,1,1)="",OR(OR(OFFSET(F150,-1,0,1)&lt;0,OFFSET(H150,-1,0,1)&lt;0),OFFSET(P150,-1,0,1,1)&lt;&gt;"")),OFFSET(E150,-2,0,1,1),IFERROR(VLOOKUP(【小】入力シート➁!B150,テーブル1[[#All],[医薬品名]:[単位2]],COLUMN(テーブル1[[#Headers],[単位2]])-3,0),"")))</f>
        <v/>
      </c>
      <c r="F150" s="66"/>
      <c r="G150" s="62" t="str">
        <f t="shared" ca="1" si="14"/>
        <v/>
      </c>
      <c r="H150" s="69"/>
      <c r="I150" s="62" t="str">
        <f t="shared" ca="1" si="15"/>
        <v/>
      </c>
      <c r="J150" s="77"/>
      <c r="K150" s="62" t="str">
        <f t="shared" ca="1" si="16"/>
        <v/>
      </c>
      <c r="L150" s="78"/>
      <c r="M150" s="62" t="str">
        <f t="shared" ca="1" si="17"/>
        <v/>
      </c>
      <c r="N150" s="79"/>
      <c r="O150" s="81"/>
      <c r="P150" s="81"/>
      <c r="Q150" s="89"/>
      <c r="R150" s="91"/>
      <c r="S150" s="88" t="str">
        <f t="shared" ca="1" si="20"/>
        <v/>
      </c>
      <c r="V150" s="16">
        <f t="shared" si="18"/>
        <v>1</v>
      </c>
    </row>
    <row r="151" spans="1:22" ht="40" customHeight="1">
      <c r="A151" s="16">
        <f t="shared" ca="1" si="19"/>
        <v>145</v>
      </c>
      <c r="B151" s="64"/>
      <c r="C151" s="58" t="str">
        <f ca="1">IF(AND(B151="",OFFSET(B151,-1,0,1,1)&lt;&gt;""),OFFSET(C151,-1,0,1,1),IF(AND(B151="",OFFSET(B151,-1,0,1,1)="",OR(OFFSET(N151,-1,0,1)&lt;&gt;"",OFFSET(P151,-1,0,1,1)&lt;&gt;"")),OFFSET(C151,-2,0,1,1),IFERROR(VLOOKUP(【小】入力シート➁!B151,テーブル1[[#All],[医薬品名]:[単位2]],COLUMN(【小】入力シート➁!P147)-3,0),"")))</f>
        <v/>
      </c>
      <c r="D151" s="65"/>
      <c r="E151" s="60" t="str">
        <f ca="1">IF(AND(B151="",OFFSET(B151,-1,0,1,1)&lt;&gt;""),OFFSET(E151,-1,0,1,1),IF(AND(B151="",OFFSET(B151,-1,0,1,1)="",OR(OR(OFFSET(F151,-1,0,1)&lt;0,OFFSET(H151,-1,0,1)&lt;0),OFFSET(P151,-1,0,1,1)&lt;&gt;"")),OFFSET(E151,-2,0,1,1),IFERROR(VLOOKUP(【小】入力シート➁!B151,テーブル1[[#All],[医薬品名]:[単位2]],COLUMN(テーブル1[[#Headers],[単位2]])-3,0),"")))</f>
        <v/>
      </c>
      <c r="F151" s="66"/>
      <c r="G151" s="62" t="str">
        <f t="shared" ca="1" si="14"/>
        <v/>
      </c>
      <c r="H151" s="69"/>
      <c r="I151" s="62" t="str">
        <f t="shared" ca="1" si="15"/>
        <v/>
      </c>
      <c r="J151" s="77"/>
      <c r="K151" s="62" t="str">
        <f t="shared" ca="1" si="16"/>
        <v/>
      </c>
      <c r="L151" s="78"/>
      <c r="M151" s="62" t="str">
        <f t="shared" ca="1" si="17"/>
        <v/>
      </c>
      <c r="N151" s="79"/>
      <c r="O151" s="81"/>
      <c r="P151" s="81"/>
      <c r="Q151" s="89"/>
      <c r="R151" s="91"/>
      <c r="S151" s="88" t="str">
        <f t="shared" ca="1" si="20"/>
        <v/>
      </c>
      <c r="V151" s="16">
        <f t="shared" si="18"/>
        <v>1</v>
      </c>
    </row>
    <row r="152" spans="1:22" ht="40" customHeight="1">
      <c r="A152" s="16">
        <f t="shared" ca="1" si="19"/>
        <v>146</v>
      </c>
      <c r="B152" s="64"/>
      <c r="C152" s="58" t="str">
        <f ca="1">IF(AND(B152="",OFFSET(B152,-1,0,1,1)&lt;&gt;""),OFFSET(C152,-1,0,1,1),IF(AND(B152="",OFFSET(B152,-1,0,1,1)="",OR(OFFSET(N152,-1,0,1)&lt;&gt;"",OFFSET(P152,-1,0,1,1)&lt;&gt;"")),OFFSET(C152,-2,0,1,1),IFERROR(VLOOKUP(【小】入力シート➁!B152,テーブル1[[#All],[医薬品名]:[単位2]],COLUMN(【小】入力シート➁!P148)-3,0),"")))</f>
        <v/>
      </c>
      <c r="D152" s="65"/>
      <c r="E152" s="60" t="str">
        <f ca="1">IF(AND(B152="",OFFSET(B152,-1,0,1,1)&lt;&gt;""),OFFSET(E152,-1,0,1,1),IF(AND(B152="",OFFSET(B152,-1,0,1,1)="",OR(OR(OFFSET(F152,-1,0,1)&lt;0,OFFSET(H152,-1,0,1)&lt;0),OFFSET(P152,-1,0,1,1)&lt;&gt;"")),OFFSET(E152,-2,0,1,1),IFERROR(VLOOKUP(【小】入力シート➁!B152,テーブル1[[#All],[医薬品名]:[単位2]],COLUMN(テーブル1[[#Headers],[単位2]])-3,0),"")))</f>
        <v/>
      </c>
      <c r="F152" s="66"/>
      <c r="G152" s="62" t="str">
        <f t="shared" ca="1" si="14"/>
        <v/>
      </c>
      <c r="H152" s="69"/>
      <c r="I152" s="62" t="str">
        <f t="shared" ca="1" si="15"/>
        <v/>
      </c>
      <c r="J152" s="77"/>
      <c r="K152" s="62" t="str">
        <f t="shared" ca="1" si="16"/>
        <v/>
      </c>
      <c r="L152" s="78"/>
      <c r="M152" s="62" t="str">
        <f t="shared" ca="1" si="17"/>
        <v/>
      </c>
      <c r="N152" s="79"/>
      <c r="O152" s="81"/>
      <c r="P152" s="81"/>
      <c r="Q152" s="89"/>
      <c r="R152" s="91"/>
      <c r="S152" s="88" t="str">
        <f t="shared" ca="1" si="20"/>
        <v/>
      </c>
      <c r="V152" s="16">
        <f t="shared" si="18"/>
        <v>1</v>
      </c>
    </row>
    <row r="153" spans="1:22" ht="40" customHeight="1">
      <c r="A153" s="16">
        <f t="shared" ca="1" si="19"/>
        <v>147</v>
      </c>
      <c r="B153" s="64"/>
      <c r="C153" s="58" t="str">
        <f ca="1">IF(AND(B153="",OFFSET(B153,-1,0,1,1)&lt;&gt;""),OFFSET(C153,-1,0,1,1),IF(AND(B153="",OFFSET(B153,-1,0,1,1)="",OR(OFFSET(N153,-1,0,1)&lt;&gt;"",OFFSET(P153,-1,0,1,1)&lt;&gt;"")),OFFSET(C153,-2,0,1,1),IFERROR(VLOOKUP(【小】入力シート➁!B153,テーブル1[[#All],[医薬品名]:[単位2]],COLUMN(【小】入力シート➁!P149)-3,0),"")))</f>
        <v/>
      </c>
      <c r="D153" s="65"/>
      <c r="E153" s="60" t="str">
        <f ca="1">IF(AND(B153="",OFFSET(B153,-1,0,1,1)&lt;&gt;""),OFFSET(E153,-1,0,1,1),IF(AND(B153="",OFFSET(B153,-1,0,1,1)="",OR(OR(OFFSET(F153,-1,0,1)&lt;0,OFFSET(H153,-1,0,1)&lt;0),OFFSET(P153,-1,0,1,1)&lt;&gt;"")),OFFSET(E153,-2,0,1,1),IFERROR(VLOOKUP(【小】入力シート➁!B153,テーブル1[[#All],[医薬品名]:[単位2]],COLUMN(テーブル1[[#Headers],[単位2]])-3,0),"")))</f>
        <v/>
      </c>
      <c r="F153" s="66"/>
      <c r="G153" s="62" t="str">
        <f t="shared" ca="1" si="14"/>
        <v/>
      </c>
      <c r="H153" s="69"/>
      <c r="I153" s="62" t="str">
        <f t="shared" ca="1" si="15"/>
        <v/>
      </c>
      <c r="J153" s="77"/>
      <c r="K153" s="62" t="str">
        <f t="shared" ca="1" si="16"/>
        <v/>
      </c>
      <c r="L153" s="78"/>
      <c r="M153" s="62" t="str">
        <f t="shared" ca="1" si="17"/>
        <v/>
      </c>
      <c r="N153" s="79"/>
      <c r="O153" s="81"/>
      <c r="P153" s="81"/>
      <c r="Q153" s="89"/>
      <c r="R153" s="91"/>
      <c r="S153" s="88" t="str">
        <f t="shared" ca="1" si="20"/>
        <v/>
      </c>
      <c r="V153" s="16">
        <f t="shared" si="18"/>
        <v>1</v>
      </c>
    </row>
    <row r="154" spans="1:22" ht="40" customHeight="1">
      <c r="A154" s="16">
        <f t="shared" ca="1" si="19"/>
        <v>148</v>
      </c>
      <c r="B154" s="64"/>
      <c r="C154" s="58" t="str">
        <f ca="1">IF(AND(B154="",OFFSET(B154,-1,0,1,1)&lt;&gt;""),OFFSET(C154,-1,0,1,1),IF(AND(B154="",OFFSET(B154,-1,0,1,1)="",OR(OFFSET(N154,-1,0,1)&lt;&gt;"",OFFSET(P154,-1,0,1,1)&lt;&gt;"")),OFFSET(C154,-2,0,1,1),IFERROR(VLOOKUP(【小】入力シート➁!B154,テーブル1[[#All],[医薬品名]:[単位2]],COLUMN(【小】入力シート➁!P150)-3,0),"")))</f>
        <v/>
      </c>
      <c r="D154" s="65"/>
      <c r="E154" s="60" t="str">
        <f ca="1">IF(AND(B154="",OFFSET(B154,-1,0,1,1)&lt;&gt;""),OFFSET(E154,-1,0,1,1),IF(AND(B154="",OFFSET(B154,-1,0,1,1)="",OR(OR(OFFSET(F154,-1,0,1)&lt;0,OFFSET(H154,-1,0,1)&lt;0),OFFSET(P154,-1,0,1,1)&lt;&gt;"")),OFFSET(E154,-2,0,1,1),IFERROR(VLOOKUP(【小】入力シート➁!B154,テーブル1[[#All],[医薬品名]:[単位2]],COLUMN(テーブル1[[#Headers],[単位2]])-3,0),"")))</f>
        <v/>
      </c>
      <c r="F154" s="66"/>
      <c r="G154" s="62" t="str">
        <f t="shared" ca="1" si="14"/>
        <v/>
      </c>
      <c r="H154" s="69"/>
      <c r="I154" s="62" t="str">
        <f t="shared" ca="1" si="15"/>
        <v/>
      </c>
      <c r="J154" s="77"/>
      <c r="K154" s="62" t="str">
        <f t="shared" ca="1" si="16"/>
        <v/>
      </c>
      <c r="L154" s="78"/>
      <c r="M154" s="62" t="str">
        <f t="shared" ca="1" si="17"/>
        <v/>
      </c>
      <c r="N154" s="79"/>
      <c r="O154" s="81"/>
      <c r="P154" s="81"/>
      <c r="Q154" s="89"/>
      <c r="R154" s="91"/>
      <c r="S154" s="88" t="str">
        <f t="shared" ca="1" si="20"/>
        <v/>
      </c>
      <c r="V154" s="16">
        <f t="shared" si="18"/>
        <v>1</v>
      </c>
    </row>
    <row r="155" spans="1:22" ht="40" customHeight="1">
      <c r="A155" s="16">
        <f t="shared" ca="1" si="19"/>
        <v>149</v>
      </c>
      <c r="B155" s="64"/>
      <c r="C155" s="58" t="str">
        <f ca="1">IF(AND(B155="",OFFSET(B155,-1,0,1,1)&lt;&gt;""),OFFSET(C155,-1,0,1,1),IF(AND(B155="",OFFSET(B155,-1,0,1,1)="",OR(OFFSET(N155,-1,0,1)&lt;&gt;"",OFFSET(P155,-1,0,1,1)&lt;&gt;"")),OFFSET(C155,-2,0,1,1),IFERROR(VLOOKUP(【小】入力シート➁!B155,テーブル1[[#All],[医薬品名]:[単位2]],COLUMN(【小】入力シート➁!P151)-3,0),"")))</f>
        <v/>
      </c>
      <c r="D155" s="65"/>
      <c r="E155" s="60" t="str">
        <f ca="1">IF(AND(B155="",OFFSET(B155,-1,0,1,1)&lt;&gt;""),OFFSET(E155,-1,0,1,1),IF(AND(B155="",OFFSET(B155,-1,0,1,1)="",OR(OR(OFFSET(F155,-1,0,1)&lt;0,OFFSET(H155,-1,0,1)&lt;0),OFFSET(P155,-1,0,1,1)&lt;&gt;"")),OFFSET(E155,-2,0,1,1),IFERROR(VLOOKUP(【小】入力シート➁!B155,テーブル1[[#All],[医薬品名]:[単位2]],COLUMN(テーブル1[[#Headers],[単位2]])-3,0),"")))</f>
        <v/>
      </c>
      <c r="F155" s="66"/>
      <c r="G155" s="62" t="str">
        <f t="shared" ca="1" si="14"/>
        <v/>
      </c>
      <c r="H155" s="69"/>
      <c r="I155" s="62" t="str">
        <f t="shared" ca="1" si="15"/>
        <v/>
      </c>
      <c r="J155" s="77"/>
      <c r="K155" s="62" t="str">
        <f t="shared" ca="1" si="16"/>
        <v/>
      </c>
      <c r="L155" s="78"/>
      <c r="M155" s="62" t="str">
        <f t="shared" ca="1" si="17"/>
        <v/>
      </c>
      <c r="N155" s="79"/>
      <c r="O155" s="81"/>
      <c r="P155" s="81"/>
      <c r="Q155" s="89"/>
      <c r="R155" s="91"/>
      <c r="S155" s="88" t="str">
        <f t="shared" ca="1" si="20"/>
        <v/>
      </c>
      <c r="V155" s="16">
        <f t="shared" si="18"/>
        <v>1</v>
      </c>
    </row>
    <row r="156" spans="1:22" ht="40" customHeight="1">
      <c r="A156" s="16">
        <f t="shared" ca="1" si="19"/>
        <v>150</v>
      </c>
      <c r="B156" s="64"/>
      <c r="C156" s="58" t="str">
        <f ca="1">IF(AND(B156="",OFFSET(B156,-1,0,1,1)&lt;&gt;""),OFFSET(C156,-1,0,1,1),IF(AND(B156="",OFFSET(B156,-1,0,1,1)="",OR(OFFSET(N156,-1,0,1)&lt;&gt;"",OFFSET(P156,-1,0,1,1)&lt;&gt;"")),OFFSET(C156,-2,0,1,1),IFERROR(VLOOKUP(【小】入力シート➁!B156,テーブル1[[#All],[医薬品名]:[単位2]],COLUMN(【小】入力シート➁!P152)-3,0),"")))</f>
        <v/>
      </c>
      <c r="D156" s="65"/>
      <c r="E156" s="60" t="str">
        <f ca="1">IF(AND(B156="",OFFSET(B156,-1,0,1,1)&lt;&gt;""),OFFSET(E156,-1,0,1,1),IF(AND(B156="",OFFSET(B156,-1,0,1,1)="",OR(OR(OFFSET(F156,-1,0,1)&lt;0,OFFSET(H156,-1,0,1)&lt;0),OFFSET(P156,-1,0,1,1)&lt;&gt;"")),OFFSET(E156,-2,0,1,1),IFERROR(VLOOKUP(【小】入力シート➁!B156,テーブル1[[#All],[医薬品名]:[単位2]],COLUMN(テーブル1[[#Headers],[単位2]])-3,0),"")))</f>
        <v/>
      </c>
      <c r="F156" s="94"/>
      <c r="G156" s="95" t="str">
        <f t="shared" ca="1" si="14"/>
        <v/>
      </c>
      <c r="H156" s="96"/>
      <c r="I156" s="95" t="str">
        <f t="shared" ca="1" si="15"/>
        <v/>
      </c>
      <c r="J156" s="97"/>
      <c r="K156" s="95" t="str">
        <f t="shared" ca="1" si="16"/>
        <v/>
      </c>
      <c r="L156" s="98"/>
      <c r="M156" s="95" t="str">
        <f t="shared" ca="1" si="17"/>
        <v/>
      </c>
      <c r="N156" s="79"/>
      <c r="O156" s="81"/>
      <c r="P156" s="81"/>
      <c r="Q156" s="89"/>
      <c r="R156" s="91"/>
      <c r="S156" s="88" t="str">
        <f t="shared" ca="1" si="20"/>
        <v/>
      </c>
      <c r="V156" s="16">
        <f t="shared" si="18"/>
        <v>1</v>
      </c>
    </row>
  </sheetData>
  <sheetProtection algorithmName="SHA-512" hashValue="AtVqAx6qUQ/Kx1/AXbFjflm6xi/4L53wP1n/QUsynMzeGzmgpfZFTqM7rnWtGpU0W9qZVN2tSozsm/hshI5bpA==" saltValue="xJ5pq+2SE14oopt6Iwx8nw==" spinCount="100000" sheet="1" objects="1" scenarios="1"/>
  <mergeCells count="18">
    <mergeCell ref="R5:R6"/>
    <mergeCell ref="S5:S6"/>
    <mergeCell ref="U3:U4"/>
    <mergeCell ref="U5:U6"/>
    <mergeCell ref="C5:E6"/>
    <mergeCell ref="B5:B6"/>
    <mergeCell ref="N5:N6"/>
    <mergeCell ref="O5:O6"/>
    <mergeCell ref="P5:P6"/>
    <mergeCell ref="Q5:Q6"/>
    <mergeCell ref="F5:G5"/>
    <mergeCell ref="H5:I5"/>
    <mergeCell ref="J5:K5"/>
    <mergeCell ref="L5:M5"/>
    <mergeCell ref="F6:G6"/>
    <mergeCell ref="H6:I6"/>
    <mergeCell ref="J6:K6"/>
    <mergeCell ref="L6:M6"/>
  </mergeCells>
  <phoneticPr fontId="27"/>
  <conditionalFormatting sqref="D7:D156">
    <cfRule type="expression" dxfId="104" priority="7">
      <formula>OR(AND(COUNTIF(OFFSET($B7,-2,0,1,1),"*倍散*")&gt;0,OFFSET($B7,-1,0,1,1)="",$P7&lt;&gt;""),AND(COUNTIF(OFFSET($B7,-1,0,1,1),"*倍散*")&gt;0,$P7&lt;&gt;"",$L7=""))</formula>
    </cfRule>
    <cfRule type="expression" dxfId="103" priority="8">
      <formula>COUNTIF($B7,"*倍散*")&gt;0</formula>
    </cfRule>
    <cfRule type="expression" dxfId="102" priority="11">
      <formula>OR($F7&lt;0,$H7&lt;0,$J7&lt;0,$L7&lt;0)</formula>
    </cfRule>
    <cfRule type="expression" dxfId="101" priority="34">
      <formula>$D7&lt;&gt;""</formula>
    </cfRule>
    <cfRule type="expression" dxfId="100" priority="35">
      <formula>OR($P7&lt;&gt;"",AND(OR($F7&gt;0,$H7&gt;0,$J7&gt;0,$L7&gt;0),$B7&lt;&gt;""))</formula>
    </cfRule>
  </conditionalFormatting>
  <conditionalFormatting sqref="F7:F156">
    <cfRule type="expression" dxfId="99" priority="15">
      <formula>AND($N7&lt;&gt;"",AND($F7&lt;&gt;"",$F7&gt;0))</formula>
    </cfRule>
    <cfRule type="expression" dxfId="98" priority="32">
      <formula>MOD($F7,1)=0</formula>
    </cfRule>
  </conditionalFormatting>
  <conditionalFormatting sqref="H7:H156">
    <cfRule type="expression" dxfId="97" priority="14">
      <formula>AND($N7&lt;&gt;"",AND($H7&lt;&gt;"",$H7&gt;0))</formula>
    </cfRule>
    <cfRule type="expression" dxfId="96" priority="31">
      <formula>MOD($H7,1)=0</formula>
    </cfRule>
  </conditionalFormatting>
  <conditionalFormatting sqref="J7:J156">
    <cfRule type="expression" dxfId="95" priority="13">
      <formula>AND($N7&lt;&gt;"",AND($J7&lt;&gt;"",$J7&gt;0))</formula>
    </cfRule>
    <cfRule type="expression" dxfId="94" priority="33">
      <formula>MOD($J7,1)=0</formula>
    </cfRule>
    <cfRule type="expression" dxfId="93" priority="38">
      <formula>$N7&lt;&gt;""</formula>
    </cfRule>
  </conditionalFormatting>
  <conditionalFormatting sqref="L7:L156">
    <cfRule type="expression" dxfId="92" priority="12">
      <formula>AND($N7&lt;&gt;"",AND($L7&lt;&gt;"",$L7&gt;0))</formula>
    </cfRule>
    <cfRule type="expression" dxfId="91" priority="30">
      <formula>MOD($L7,1)=0</formula>
    </cfRule>
  </conditionalFormatting>
  <conditionalFormatting sqref="N7:N156 Q7:Q156">
    <cfRule type="expression" dxfId="90" priority="4">
      <formula>$P7&lt;&gt;""</formula>
    </cfRule>
  </conditionalFormatting>
  <conditionalFormatting sqref="N7:N156">
    <cfRule type="expression" dxfId="89" priority="9">
      <formula>$N7&lt;&gt;""</formula>
    </cfRule>
    <cfRule type="expression" dxfId="88" priority="20">
      <formula>AND(OR($F7&lt;0,$H7&lt;0),($F7+$H7-$J7)&lt;&gt;$L7,OR(AND($B7="",OFFSET($B7,-1,0,1,1)&lt;&gt;"",OR(AND(OFFSET($O7,-1,0,1,1)="",OR($L7&lt;&gt;"",AND($L7="",ABS($F7+$H7)&lt;OFFSET($J7,-1,0,1,1)))),AND(OFFSET($O7,-1,0,1,1)&lt;&gt;"",ABS($F7+$H7)-OFFSET($O7,-1,0,1,1)&gt;ABS($L7)))),AND($B7="",OFFSET($B7,-1,0,1,1)="",OFFSET($B7,-2,0,1,1)&lt;&gt;"",OR(AND(OFFSET($O7,-2,0,1,1)="",OR($L7&lt;&gt;"",AND($L7="",ABS($F7+$H7)&lt;OFFSET($J7,-2,0,1,1)))),AND(OFFSET($O7,-2,0,1,1)&lt;&gt;"",ABS($F7+$H7)-OFFSET($O7,-2,0,1,1)&gt;ABS($L7))))))</formula>
    </cfRule>
    <cfRule type="expression" dxfId="87" priority="23">
      <formula>FIND("再利用",$R7)</formula>
    </cfRule>
    <cfRule type="expression" dxfId="86" priority="29">
      <formula>MOD($N7,1)=0</formula>
    </cfRule>
  </conditionalFormatting>
  <conditionalFormatting sqref="O7:O156">
    <cfRule type="expression" dxfId="85" priority="5">
      <formula>AND($P7&lt;&gt;"",$B7="")</formula>
    </cfRule>
    <cfRule type="expression" dxfId="84" priority="10">
      <formula>AND($N7&lt;&gt;"",$B7="")</formula>
    </cfRule>
    <cfRule type="expression" dxfId="83" priority="19">
      <formula>$O7&lt;&gt;""</formula>
    </cfRule>
    <cfRule type="expression" dxfId="82" priority="24">
      <formula>FIND("事故",$R7)</formula>
    </cfRule>
    <cfRule type="expression" dxfId="81" priority="25">
      <formula>FIND("廃棄",$R7)&gt;0</formula>
    </cfRule>
    <cfRule type="expression" dxfId="80" priority="28">
      <formula>MOD($O7,1)=0</formula>
    </cfRule>
  </conditionalFormatting>
  <conditionalFormatting sqref="P7:P156">
    <cfRule type="expression" dxfId="79" priority="3">
      <formula>IF($P7&lt;&gt;"",$H7&lt;&gt;$P7)</formula>
    </cfRule>
    <cfRule type="expression" dxfId="78" priority="18">
      <formula>$P7&lt;&gt;""</formula>
    </cfRule>
    <cfRule type="expression" dxfId="77" priority="22">
      <formula>FIND("譲受",$R7)</formula>
    </cfRule>
    <cfRule type="expression" dxfId="76" priority="27">
      <formula>MOD($P7,1)=0</formula>
    </cfRule>
  </conditionalFormatting>
  <conditionalFormatting sqref="P7:Q156">
    <cfRule type="expression" dxfId="75" priority="37">
      <formula>$N7&lt;&gt;""</formula>
    </cfRule>
  </conditionalFormatting>
  <conditionalFormatting sqref="Q7:Q156">
    <cfRule type="expression" dxfId="74" priority="17">
      <formula>$Q7&lt;&gt;""</formula>
    </cfRule>
    <cfRule type="expression" dxfId="73" priority="21">
      <formula>FIND("秤量誤差",$R7)</formula>
    </cfRule>
    <cfRule type="expression" dxfId="72" priority="26">
      <formula>MOD($Q7,1)=0</formula>
    </cfRule>
  </conditionalFormatting>
  <conditionalFormatting sqref="R7:R156">
    <cfRule type="expression" dxfId="71" priority="6">
      <formula>$R7&lt;&gt;""</formula>
    </cfRule>
    <cfRule type="expression" dxfId="70" priority="16">
      <formula>$L7&lt;0</formula>
    </cfRule>
    <cfRule type="expression" dxfId="69" priority="40">
      <formula>AND($B7="",AND(OR($F7&lt;&gt;"",$H7&lt;&gt;"",$J7&lt;&gt;"",$L7&lt;&gt;""),OR($N7=0,$O7=0,$P7=0,$Q7=0)))</formula>
    </cfRule>
    <cfRule type="expression" dxfId="68" priority="41">
      <formula>OR($N7&lt;&gt;"",$O7&lt;&gt;"",$P7&lt;&gt;"",$Q7&lt;&gt;"")</formula>
    </cfRule>
  </conditionalFormatting>
  <conditionalFormatting sqref="S7:S156">
    <cfRule type="cellIs" dxfId="67" priority="36" operator="equal">
      <formula>"-"</formula>
    </cfRule>
    <cfRule type="cellIs" dxfId="66" priority="39" operator="equal">
      <formula>"×"</formula>
    </cfRule>
  </conditionalFormatting>
  <conditionalFormatting sqref="U5:U6">
    <cfRule type="cellIs" dxfId="65" priority="1" operator="equal">
      <formula>"×"</formula>
    </cfRule>
  </conditionalFormatting>
  <dataValidations count="3">
    <dataValidation type="custom" allowBlank="1" showInputMessage="1" showErrorMessage="1" error="（　）書きする場合は、同じ行の前年10月1日在庫、受入、払出、本年9月30日在庫も（　）書きで統一してください。" sqref="F7:F156 H7:H156 J7:J156 L7:L156" xr:uid="{00000000-0002-0000-0800-000000000000}">
      <formula1>IF($V7=1,TRUE,FALSE)</formula1>
    </dataValidation>
    <dataValidation type="decimal" allowBlank="1" showInputMessage="1" showErrorMessage="1" errorTitle="ヒント" error="（　）書きで入力してください。" sqref="N7:N156" xr:uid="{00000000-0002-0000-0800-000001000000}">
      <formula1>-99999999999999900</formula1>
      <formula2>0</formula2>
    </dataValidation>
    <dataValidation type="decimal" allowBlank="1" showInputMessage="1" showErrorMessage="1" error="（　）書きでは入力できません。" sqref="O7:Q156" xr:uid="{00000000-0002-0000-0800-000002000000}">
      <formula1>0</formula1>
      <formula2>9.99999999999999E+26</formula2>
    </dataValidation>
  </dataValidations>
  <printOptions horizontalCentered="1" verticalCentered="1"/>
  <pageMargins left="0.31496062992126" right="0.31496062992126" top="0.74803149606299202" bottom="0.74803149606299202" header="0.31496062992126" footer="0.31496062992126"/>
  <pageSetup paperSize="9" scale="39"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3000000}">
          <x14:formula1>
            <xm:f>OFFSET('麻薬一覧（R5.4.20）'!$F$2,0,0,COUNT('麻薬一覧（R5.4.20）'!$E:$E))</xm:f>
          </x14:formula1>
          <xm:sqref>B7:B156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概要</vt:lpstr>
      <vt:lpstr>【管】入力シート①</vt:lpstr>
      <vt:lpstr>【管】入力シート➁</vt:lpstr>
      <vt:lpstr>【施】入力シート①</vt:lpstr>
      <vt:lpstr>【施】入力シート➁</vt:lpstr>
      <vt:lpstr>【動】入力シート①</vt:lpstr>
      <vt:lpstr>【動】入力シート➁</vt:lpstr>
      <vt:lpstr>【小】入力シート①</vt:lpstr>
      <vt:lpstr>【小】入力シート➁</vt:lpstr>
      <vt:lpstr>【研】入力シート①</vt:lpstr>
      <vt:lpstr>【研】入力シート➁</vt:lpstr>
      <vt:lpstr>提出様式（様式第４号）</vt:lpstr>
      <vt:lpstr>【非表示シート】</vt:lpstr>
      <vt:lpstr>麻薬一覧（R5.4.20）</vt:lpstr>
      <vt:lpstr>【管】入力シート①!Print_Area</vt:lpstr>
      <vt:lpstr>【管】入力シート➁!Print_Area</vt:lpstr>
      <vt:lpstr>【研】入力シート①!Print_Area</vt:lpstr>
      <vt:lpstr>【研】入力シート➁!Print_Area</vt:lpstr>
      <vt:lpstr>【施】入力シート①!Print_Area</vt:lpstr>
      <vt:lpstr>【施】入力シート➁!Print_Area</vt:lpstr>
      <vt:lpstr>【小】入力シート①!Print_Area</vt:lpstr>
      <vt:lpstr>【小】入力シート➁!Print_Area</vt:lpstr>
      <vt:lpstr>【動】入力シート①!Print_Area</vt:lpstr>
      <vt:lpstr>【動】入力シート➁!Print_Area</vt:lpstr>
      <vt:lpstr>'提出様式（様式第４号）'!Print_Area</vt:lpstr>
      <vt:lpstr>麻薬管理者</vt:lpstr>
      <vt:lpstr>麻薬研究者</vt:lpstr>
      <vt:lpstr>麻薬施用者</vt:lpstr>
      <vt:lpstr>麻薬小売業者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武西尊恵子</cp:lastModifiedBy>
  <cp:lastPrinted>2023-07-25T04:41:04Z</cp:lastPrinted>
  <dcterms:created xsi:type="dcterms:W3CDTF">2015-06-05T18:19:00Z</dcterms:created>
  <dcterms:modified xsi:type="dcterms:W3CDTF">2025-09-01T10:48:39Z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09405E559D994508AD7B09C7DEB1A531</vt:lpwstr>
  </property>
  <property fmtid="{D5CDD505-2E9C-101B-9397-08002B2CF9AE}" pid="3" name="KSOProductBuildVer">
    <vt:lpwstr>1041-11.2.0.11440</vt:lpwstr>
  </property>
</Properties>
</file>