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R7年度\サ高住\（修正用）愛媛県高齢者居住安定確保制度要綱【全文20220901】\"/>
    </mc:Choice>
  </mc:AlternateContent>
  <xr:revisionPtr revIDLastSave="0" documentId="13_ncr:1_{BEAD1063-9A80-432B-8D7C-AB128053DFE9}" xr6:coauthVersionLast="47" xr6:coauthVersionMax="47" xr10:uidLastSave="{00000000-0000-0000-0000-000000000000}"/>
  <bookViews>
    <workbookView xWindow="28680" yWindow="-120" windowWidth="29040" windowHeight="15720" tabRatio="510" xr2:uid="{5F685656-89C2-4757-9721-630C65A8646A}"/>
  </bookViews>
  <sheets>
    <sheet name="別添-①【本則基準】 ※終身追加" sheetId="3" r:id="rId1"/>
    <sheet name="別添-②【準ずる基準】 ※サ高住改修" sheetId="2" r:id="rId2"/>
  </sheets>
  <definedNames>
    <definedName name="_xlnm.Print_Area" localSheetId="0">'別添-①【本則基準】 ※終身追加'!$B$2:$AD$365</definedName>
    <definedName name="_xlnm.Print_Area" localSheetId="1">'別添-②【準ずる基準】 ※サ高住改修'!$B$2:$AD$191</definedName>
    <definedName name="_xlnm.Print_Titles" localSheetId="0">'別添-①【本則基準】 ※終身追加'!$14:$14</definedName>
    <definedName name="_xlnm.Print_Titles" localSheetId="1">'別添-②【準ずる基準】 ※サ高住改修'!$11:$11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3" i="2" l="1"/>
  <c r="AF172" i="2"/>
  <c r="AF171" i="2"/>
  <c r="AF170" i="2"/>
  <c r="AI168" i="2" s="1"/>
  <c r="AF169" i="2"/>
  <c r="AF168" i="2"/>
  <c r="AF161" i="2"/>
  <c r="AF166" i="2"/>
  <c r="AF165" i="2"/>
  <c r="AF164" i="2"/>
  <c r="AI165" i="2" s="1"/>
  <c r="AK163" i="2"/>
  <c r="AK162" i="2"/>
  <c r="AF163" i="2"/>
  <c r="AI161" i="2" s="1"/>
  <c r="AF162" i="2"/>
  <c r="AF160" i="2"/>
  <c r="AF159" i="2"/>
  <c r="AF158" i="2"/>
  <c r="AF157" i="2"/>
  <c r="AF148" i="2"/>
  <c r="AF147" i="2"/>
  <c r="AF146" i="2"/>
  <c r="AI146" i="2" s="1"/>
  <c r="AI138" i="2"/>
  <c r="AF143" i="2"/>
  <c r="AF142" i="2"/>
  <c r="AF139" i="2"/>
  <c r="AF138" i="2"/>
  <c r="AK135" i="2"/>
  <c r="AF135" i="2"/>
  <c r="AF134" i="2"/>
  <c r="AF133" i="2"/>
  <c r="AK130" i="2"/>
  <c r="AF131" i="2"/>
  <c r="AF130" i="2"/>
  <c r="AF129" i="2"/>
  <c r="AI129" i="2" s="1"/>
  <c r="AF124" i="2"/>
  <c r="AF125" i="2"/>
  <c r="AF126" i="2"/>
  <c r="AI122" i="2"/>
  <c r="AG123" i="2"/>
  <c r="AF123" i="2"/>
  <c r="AF122" i="2"/>
  <c r="AK120" i="2"/>
  <c r="AK119" i="2"/>
  <c r="AF120" i="2"/>
  <c r="AF119" i="2"/>
  <c r="AF118" i="2"/>
  <c r="AI118" i="2" s="1"/>
  <c r="AF116" i="2"/>
  <c r="AF115" i="2"/>
  <c r="AF114" i="2"/>
  <c r="AI111" i="2"/>
  <c r="AF113" i="2"/>
  <c r="AF112" i="2"/>
  <c r="AF111" i="2"/>
  <c r="AF109" i="2"/>
  <c r="AF108" i="2"/>
  <c r="AF107" i="2"/>
  <c r="AI107" i="2" s="1"/>
  <c r="AF105" i="2"/>
  <c r="AI103" i="2" s="1"/>
  <c r="AF104" i="2"/>
  <c r="AF103" i="2"/>
  <c r="AK101" i="2"/>
  <c r="AF102" i="2"/>
  <c r="AF101" i="2"/>
  <c r="AF100" i="2"/>
  <c r="AK97" i="2"/>
  <c r="AK96" i="2"/>
  <c r="AK95" i="2"/>
  <c r="AF95" i="2"/>
  <c r="AF94" i="2"/>
  <c r="AF93" i="2"/>
  <c r="AI93" i="2" s="1"/>
  <c r="AI88" i="2"/>
  <c r="AF88" i="2"/>
  <c r="AF86" i="2"/>
  <c r="AF85" i="2"/>
  <c r="AF84" i="2"/>
  <c r="AF83" i="2"/>
  <c r="AF82" i="2"/>
  <c r="AF81" i="2"/>
  <c r="AF80" i="2"/>
  <c r="AF79" i="2"/>
  <c r="AF78" i="2"/>
  <c r="AF77" i="2"/>
  <c r="AF76" i="2"/>
  <c r="AI73" i="2"/>
  <c r="AF75" i="2"/>
  <c r="AF74" i="2"/>
  <c r="AF73" i="2"/>
  <c r="AK71" i="2"/>
  <c r="AK70" i="2"/>
  <c r="AG71" i="2"/>
  <c r="AG70" i="2"/>
  <c r="AF72" i="2"/>
  <c r="AF71" i="2"/>
  <c r="AF70" i="2"/>
  <c r="AF69" i="2"/>
  <c r="AI69" i="2" s="1"/>
  <c r="AF67" i="2"/>
  <c r="AF66" i="2"/>
  <c r="AF65" i="2"/>
  <c r="AG63" i="2"/>
  <c r="AG62" i="2"/>
  <c r="AG61" i="2"/>
  <c r="AG60" i="2"/>
  <c r="AG59" i="2"/>
  <c r="AK59" i="2" s="1"/>
  <c r="AK56" i="2"/>
  <c r="AK54" i="2"/>
  <c r="AF53" i="2"/>
  <c r="AF52" i="2"/>
  <c r="AF51" i="2"/>
  <c r="AF50" i="2"/>
  <c r="AG44" i="2"/>
  <c r="AG49" i="2"/>
  <c r="AG48" i="2"/>
  <c r="AG47" i="2"/>
  <c r="AG46" i="2"/>
  <c r="AG45" i="2"/>
  <c r="AF49" i="2"/>
  <c r="AF48" i="2"/>
  <c r="AF47" i="2"/>
  <c r="AK47" i="2" s="1"/>
  <c r="AF46" i="2"/>
  <c r="AF45" i="2"/>
  <c r="AF44" i="2"/>
  <c r="AK44" i="2" s="1"/>
  <c r="AG40" i="2"/>
  <c r="AG39" i="2"/>
  <c r="AF40" i="2"/>
  <c r="AF39" i="2"/>
  <c r="AF38" i="2"/>
  <c r="AI38" i="2" s="1"/>
  <c r="AF33" i="2"/>
  <c r="AI32" i="2" s="1"/>
  <c r="AF32" i="2"/>
  <c r="AI30" i="2"/>
  <c r="AF31" i="2"/>
  <c r="AF30" i="2"/>
  <c r="AF29" i="2"/>
  <c r="AF28" i="2"/>
  <c r="AF26" i="2"/>
  <c r="AF25" i="2"/>
  <c r="AI25" i="2" s="1"/>
  <c r="AF24" i="2"/>
  <c r="AF23" i="2"/>
  <c r="AI23" i="2" s="1"/>
  <c r="AF19" i="2"/>
  <c r="AI18" i="2" s="1"/>
  <c r="AF18" i="2"/>
  <c r="AI16" i="2"/>
  <c r="AF17" i="2"/>
  <c r="AF16" i="2"/>
  <c r="AF14" i="2"/>
  <c r="AF13" i="2"/>
  <c r="AF350" i="3"/>
  <c r="AF349" i="3"/>
  <c r="AG349" i="3" s="1"/>
  <c r="AK350" i="3" s="1"/>
  <c r="AF314" i="3"/>
  <c r="AF341" i="3"/>
  <c r="AF340" i="3"/>
  <c r="AF339" i="3"/>
  <c r="AF338" i="3"/>
  <c r="AF337" i="3"/>
  <c r="AF336" i="3"/>
  <c r="AF335" i="3"/>
  <c r="AF334" i="3"/>
  <c r="AF332" i="3"/>
  <c r="AF331" i="3"/>
  <c r="AF330" i="3"/>
  <c r="AK328" i="3"/>
  <c r="AF328" i="3"/>
  <c r="AF327" i="3"/>
  <c r="AK325" i="3"/>
  <c r="AF325" i="3"/>
  <c r="AF324" i="3"/>
  <c r="AF323" i="3"/>
  <c r="AF322" i="3"/>
  <c r="AF321" i="3"/>
  <c r="AF320" i="3"/>
  <c r="AF319" i="3"/>
  <c r="AF316" i="3"/>
  <c r="AF315" i="3"/>
  <c r="AF318" i="3"/>
  <c r="AF317" i="3"/>
  <c r="AI317" i="3" s="1"/>
  <c r="AF308" i="3"/>
  <c r="AF307" i="3"/>
  <c r="AF306" i="3"/>
  <c r="AF304" i="3"/>
  <c r="AF303" i="3"/>
  <c r="AF302" i="3"/>
  <c r="AF301" i="3"/>
  <c r="AF300" i="3"/>
  <c r="AF299" i="3"/>
  <c r="AF298" i="3"/>
  <c r="AF297" i="3"/>
  <c r="AF296" i="3"/>
  <c r="AF292" i="3"/>
  <c r="AF291" i="3"/>
  <c r="AF290" i="3"/>
  <c r="AF289" i="3"/>
  <c r="AF288" i="3"/>
  <c r="AF287" i="3"/>
  <c r="AF286" i="3"/>
  <c r="AF285" i="3"/>
  <c r="AF284" i="3"/>
  <c r="AK281" i="3"/>
  <c r="AF283" i="3"/>
  <c r="AF282" i="3"/>
  <c r="AF281" i="3"/>
  <c r="AK278" i="3"/>
  <c r="AF280" i="3"/>
  <c r="AF279" i="3"/>
  <c r="AF278" i="3"/>
  <c r="AF277" i="3"/>
  <c r="AF276" i="3"/>
  <c r="AF275" i="3"/>
  <c r="AF274" i="3"/>
  <c r="AF273" i="3"/>
  <c r="AF272" i="3"/>
  <c r="AF270" i="3"/>
  <c r="AF269" i="3"/>
  <c r="AF267" i="3"/>
  <c r="AG266" i="3"/>
  <c r="AI264" i="3"/>
  <c r="AF266" i="3"/>
  <c r="AF265" i="3"/>
  <c r="AF264" i="3"/>
  <c r="AK262" i="3"/>
  <c r="AK260" i="3"/>
  <c r="AK259" i="3"/>
  <c r="AK258" i="3"/>
  <c r="AF257" i="3"/>
  <c r="AI255" i="3" s="1"/>
  <c r="AF256" i="3"/>
  <c r="AF255" i="3"/>
  <c r="AF254" i="3"/>
  <c r="AF232" i="3"/>
  <c r="AF231" i="3"/>
  <c r="AF230" i="3"/>
  <c r="AF227" i="3"/>
  <c r="AF226" i="3"/>
  <c r="AI226" i="3" s="1"/>
  <c r="AF223" i="3"/>
  <c r="AF222" i="3"/>
  <c r="AI222" i="3" s="1"/>
  <c r="AK220" i="3"/>
  <c r="AK219" i="3"/>
  <c r="AF220" i="3"/>
  <c r="AF219" i="3"/>
  <c r="AF218" i="3"/>
  <c r="AK216" i="3"/>
  <c r="AK215" i="3"/>
  <c r="AF216" i="3"/>
  <c r="AF215" i="3"/>
  <c r="AF214" i="3"/>
  <c r="AF211" i="3"/>
  <c r="AF210" i="3"/>
  <c r="AG208" i="3"/>
  <c r="AF209" i="3"/>
  <c r="AF208" i="3"/>
  <c r="AF207" i="3"/>
  <c r="AK205" i="3"/>
  <c r="AK204" i="3"/>
  <c r="AF205" i="3"/>
  <c r="AF204" i="3"/>
  <c r="AF203" i="3"/>
  <c r="AF201" i="3"/>
  <c r="AF200" i="3"/>
  <c r="AF199" i="3"/>
  <c r="AI199" i="3" s="1"/>
  <c r="AF198" i="3"/>
  <c r="AF197" i="3"/>
  <c r="AF196" i="3"/>
  <c r="AG195" i="3"/>
  <c r="AF195" i="3"/>
  <c r="AF194" i="3"/>
  <c r="AK192" i="3"/>
  <c r="AF192" i="3"/>
  <c r="AF191" i="3"/>
  <c r="AK189" i="3"/>
  <c r="AF189" i="3"/>
  <c r="AF188" i="3"/>
  <c r="AF186" i="3"/>
  <c r="AF185" i="3"/>
  <c r="AK177" i="3"/>
  <c r="AF184" i="3"/>
  <c r="AF183" i="3"/>
  <c r="AF182" i="3"/>
  <c r="AF181" i="3"/>
  <c r="AF180" i="3"/>
  <c r="AF179" i="3"/>
  <c r="AK175" i="3"/>
  <c r="AK174" i="3"/>
  <c r="AK173" i="3"/>
  <c r="AG171" i="3"/>
  <c r="AG170" i="3"/>
  <c r="AG169" i="3"/>
  <c r="AF173" i="3"/>
  <c r="AF172" i="3"/>
  <c r="AF169" i="3"/>
  <c r="AK167" i="3"/>
  <c r="AK166" i="3"/>
  <c r="AK165" i="3"/>
  <c r="AK164" i="3"/>
  <c r="AF164" i="3"/>
  <c r="AF163" i="3"/>
  <c r="AF160" i="3"/>
  <c r="AK158" i="3"/>
  <c r="AK157" i="3"/>
  <c r="AK156" i="3"/>
  <c r="AK155" i="3"/>
  <c r="AG153" i="3"/>
  <c r="AG152" i="3"/>
  <c r="AG151" i="3"/>
  <c r="AF155" i="3"/>
  <c r="AF154" i="3"/>
  <c r="AF151" i="3"/>
  <c r="AF147" i="3"/>
  <c r="AF146" i="3"/>
  <c r="AF145" i="3"/>
  <c r="AF143" i="3"/>
  <c r="AF142" i="3"/>
  <c r="AF141" i="3"/>
  <c r="AF140" i="3"/>
  <c r="AF139" i="3"/>
  <c r="AF138" i="3"/>
  <c r="AF137" i="3"/>
  <c r="AF136" i="3"/>
  <c r="AF135" i="3"/>
  <c r="AF134" i="3"/>
  <c r="AF133" i="3"/>
  <c r="AF132" i="3"/>
  <c r="AF131" i="3"/>
  <c r="AF130" i="3"/>
  <c r="AK129" i="3"/>
  <c r="AK127" i="3"/>
  <c r="AK128" i="3" s="1"/>
  <c r="AF129" i="3"/>
  <c r="AF128" i="3"/>
  <c r="AF127" i="3"/>
  <c r="AF126" i="3"/>
  <c r="AF123" i="3"/>
  <c r="AF122" i="3"/>
  <c r="AF121" i="3"/>
  <c r="AG119" i="3"/>
  <c r="AG118" i="3"/>
  <c r="AG117" i="3"/>
  <c r="AG116" i="3"/>
  <c r="AG115" i="3"/>
  <c r="AK112" i="3"/>
  <c r="AK110" i="3"/>
  <c r="AI108" i="3"/>
  <c r="AK108" i="3" s="1"/>
  <c r="AF109" i="3"/>
  <c r="AF108" i="3"/>
  <c r="AF107" i="3"/>
  <c r="AF106" i="3"/>
  <c r="AG103" i="3"/>
  <c r="AF103" i="3"/>
  <c r="AF102" i="3"/>
  <c r="AF101" i="3"/>
  <c r="AF100" i="3"/>
  <c r="AF99" i="3"/>
  <c r="AG96" i="3"/>
  <c r="AG95" i="3"/>
  <c r="AG94" i="3"/>
  <c r="AG93" i="3"/>
  <c r="AF93" i="3"/>
  <c r="AF92" i="3"/>
  <c r="AI92" i="3" s="1"/>
  <c r="AK86" i="3"/>
  <c r="AK85" i="3"/>
  <c r="AK84" i="3"/>
  <c r="AG91" i="3"/>
  <c r="AG90" i="3"/>
  <c r="AG89" i="3"/>
  <c r="AH87" i="3"/>
  <c r="AG88" i="3"/>
  <c r="AG87" i="3"/>
  <c r="AF86" i="3"/>
  <c r="AF85" i="3"/>
  <c r="AF84" i="3"/>
  <c r="AF83" i="3"/>
  <c r="AK81" i="3"/>
  <c r="AK80" i="3"/>
  <c r="AK78" i="3"/>
  <c r="AG81" i="3"/>
  <c r="AG80" i="3"/>
  <c r="AG78" i="3"/>
  <c r="AF80" i="3"/>
  <c r="AF79" i="3"/>
  <c r="AF78" i="3"/>
  <c r="AG75" i="3"/>
  <c r="AG72" i="3"/>
  <c r="AK72" i="3" s="1"/>
  <c r="AF72" i="3"/>
  <c r="AH76" i="3"/>
  <c r="AG76" i="3"/>
  <c r="AG74" i="3"/>
  <c r="AK74" i="3" s="1"/>
  <c r="AG73" i="3"/>
  <c r="AK73" i="3" s="1"/>
  <c r="AF73" i="3"/>
  <c r="AF71" i="3"/>
  <c r="AG70" i="3"/>
  <c r="AF70" i="3"/>
  <c r="AI70" i="3" s="1"/>
  <c r="AG69" i="3"/>
  <c r="AF69" i="3"/>
  <c r="AI69" i="3" s="1"/>
  <c r="AF68" i="3"/>
  <c r="AF67" i="3"/>
  <c r="AF66" i="3"/>
  <c r="AG63" i="3"/>
  <c r="AG62" i="3"/>
  <c r="AG61" i="3"/>
  <c r="AG60" i="3"/>
  <c r="AF61" i="3"/>
  <c r="AF60" i="3"/>
  <c r="AI60" i="3" s="1"/>
  <c r="AF55" i="3"/>
  <c r="AF54" i="3"/>
  <c r="AI54" i="3" s="1"/>
  <c r="AF53" i="3"/>
  <c r="AF52" i="3"/>
  <c r="AF51" i="3"/>
  <c r="AI50" i="3" s="1"/>
  <c r="AF50" i="3"/>
  <c r="AF49" i="3"/>
  <c r="AF48" i="3"/>
  <c r="AF46" i="3"/>
  <c r="AF45" i="3"/>
  <c r="AF44" i="3"/>
  <c r="AF43" i="3"/>
  <c r="AI43" i="3" s="1"/>
  <c r="AF41" i="3"/>
  <c r="AF40" i="3"/>
  <c r="AI40" i="3" s="1"/>
  <c r="AF39" i="3"/>
  <c r="AF38" i="3"/>
  <c r="AF37" i="3"/>
  <c r="AF36" i="3"/>
  <c r="AF34" i="3"/>
  <c r="AF33" i="3"/>
  <c r="AF32" i="3"/>
  <c r="AF31" i="3"/>
  <c r="AF30" i="3"/>
  <c r="AF29" i="3"/>
  <c r="AF28" i="3"/>
  <c r="AF27" i="3"/>
  <c r="AI27" i="3" s="1"/>
  <c r="AF25" i="3"/>
  <c r="AF24" i="3"/>
  <c r="AI24" i="3" s="1"/>
  <c r="AF23" i="3"/>
  <c r="AF22" i="3"/>
  <c r="AF20" i="3"/>
  <c r="AF19" i="3"/>
  <c r="AF17" i="3"/>
  <c r="AF16" i="3"/>
  <c r="AG104" i="3"/>
  <c r="AG101" i="3"/>
  <c r="AG100" i="3"/>
  <c r="AG68" i="3"/>
  <c r="AG67" i="3"/>
  <c r="AG350" i="3"/>
  <c r="AG346" i="3"/>
  <c r="AF348" i="3"/>
  <c r="AF347" i="3"/>
  <c r="AF345" i="3"/>
  <c r="AF344" i="3"/>
  <c r="AF343" i="3"/>
  <c r="AG318" i="3"/>
  <c r="AK299" i="3"/>
  <c r="AF253" i="3"/>
  <c r="AF252" i="3"/>
  <c r="AF250" i="3"/>
  <c r="AF249" i="3"/>
  <c r="AF248" i="3"/>
  <c r="AF247" i="3"/>
  <c r="AF246" i="3"/>
  <c r="AF245" i="3"/>
  <c r="AF241" i="3"/>
  <c r="AF242" i="3"/>
  <c r="AF243" i="3"/>
  <c r="AF240" i="3"/>
  <c r="AK346" i="3"/>
  <c r="AK345" i="3"/>
  <c r="AG345" i="3"/>
  <c r="AK343" i="3"/>
  <c r="AG343" i="3"/>
  <c r="AG338" i="3"/>
  <c r="AK340" i="3" s="1"/>
  <c r="AG334" i="3"/>
  <c r="AK336" i="3" s="1"/>
  <c r="AK309" i="3"/>
  <c r="AK308" i="3"/>
  <c r="AK304" i="3"/>
  <c r="Z303" i="3"/>
  <c r="AK303" i="3" s="1"/>
  <c r="AK302" i="3"/>
  <c r="AK300" i="3"/>
  <c r="AK298" i="3"/>
  <c r="AK297" i="3"/>
  <c r="AK293" i="3"/>
  <c r="AK292" i="3"/>
  <c r="AK291" i="3"/>
  <c r="AK248" i="3"/>
  <c r="Z247" i="3"/>
  <c r="AK247" i="3" s="1"/>
  <c r="AK246" i="3"/>
  <c r="AK238" i="3"/>
  <c r="AK237" i="3"/>
  <c r="AK236" i="3"/>
  <c r="AK235" i="3"/>
  <c r="AK234" i="3"/>
  <c r="AK212" i="3"/>
  <c r="Z211" i="3"/>
  <c r="AK211" i="3" s="1"/>
  <c r="AK210" i="3"/>
  <c r="AK186" i="3"/>
  <c r="AF178" i="3"/>
  <c r="AF177" i="3"/>
  <c r="AK176" i="3"/>
  <c r="AF176" i="3"/>
  <c r="AG162" i="3"/>
  <c r="AG161" i="3"/>
  <c r="AG160" i="3"/>
  <c r="Z111" i="3"/>
  <c r="AK111" i="3" s="1"/>
  <c r="AH90" i="3"/>
  <c r="AI89" i="3"/>
  <c r="AH89" i="3"/>
  <c r="AK88" i="3"/>
  <c r="AJ88" i="3"/>
  <c r="AH88" i="3"/>
  <c r="AK87" i="3"/>
  <c r="AG31" i="3"/>
  <c r="AK33" i="3" s="1"/>
  <c r="AG27" i="3"/>
  <c r="AK29" i="3" s="1"/>
  <c r="Z126" i="2"/>
  <c r="AK126" i="2" s="1"/>
  <c r="Z55" i="2"/>
  <c r="AK55" i="2" s="1"/>
  <c r="AF21" i="2"/>
  <c r="AF20" i="2"/>
  <c r="Z162" i="2"/>
  <c r="AI52" i="2"/>
  <c r="AK52" i="2" s="1"/>
  <c r="AK98" i="2"/>
  <c r="Z125" i="2"/>
  <c r="AK125" i="2"/>
  <c r="Z127" i="2"/>
  <c r="AK127" i="2"/>
  <c r="AK151" i="2"/>
  <c r="AK152" i="2"/>
  <c r="AK153" i="2"/>
  <c r="AK155" i="2"/>
  <c r="Z164" i="2"/>
  <c r="AK164" i="2"/>
  <c r="AK174" i="2"/>
  <c r="AK175" i="2"/>
  <c r="AK176" i="2"/>
  <c r="AK178" i="2"/>
  <c r="AI188" i="3" l="1"/>
  <c r="AG102" i="3"/>
  <c r="AK103" i="3" s="1"/>
  <c r="AI218" i="3"/>
  <c r="AK46" i="2"/>
  <c r="AI114" i="2"/>
  <c r="AI36" i="3"/>
  <c r="AI20" i="2"/>
  <c r="AI76" i="2"/>
  <c r="AI124" i="2"/>
  <c r="AI171" i="2"/>
  <c r="AI142" i="2"/>
  <c r="AK49" i="2"/>
  <c r="AI79" i="2"/>
  <c r="AI315" i="3"/>
  <c r="AK48" i="2"/>
  <c r="AI31" i="3"/>
  <c r="AI99" i="3"/>
  <c r="AI13" i="2"/>
  <c r="AI28" i="2"/>
  <c r="AI83" i="2"/>
  <c r="AI100" i="2"/>
  <c r="AI133" i="2"/>
  <c r="AG99" i="3"/>
  <c r="AK100" i="3" s="1"/>
  <c r="AI169" i="3"/>
  <c r="AI182" i="3"/>
  <c r="AI301" i="3"/>
  <c r="AI65" i="2"/>
  <c r="AI157" i="2"/>
  <c r="AK45" i="2"/>
  <c r="AI50" i="2"/>
  <c r="AI160" i="3"/>
  <c r="AI209" i="3"/>
  <c r="AI306" i="3"/>
  <c r="AI136" i="3"/>
  <c r="AI296" i="3"/>
  <c r="AK160" i="3"/>
  <c r="AI38" i="3"/>
  <c r="AI126" i="3"/>
  <c r="AI179" i="3"/>
  <c r="AI214" i="3"/>
  <c r="AI284" i="3"/>
  <c r="AI230" i="3"/>
  <c r="AI319" i="3"/>
  <c r="AI102" i="3"/>
  <c r="AI287" i="3"/>
  <c r="AI338" i="3"/>
  <c r="AI16" i="3"/>
  <c r="AI78" i="3"/>
  <c r="AI194" i="3"/>
  <c r="AI19" i="3"/>
  <c r="AI45" i="3"/>
  <c r="AI130" i="3"/>
  <c r="AI185" i="3"/>
  <c r="AI334" i="3"/>
  <c r="AI106" i="3"/>
  <c r="AI336" i="3"/>
  <c r="AI33" i="3"/>
  <c r="AK115" i="3"/>
  <c r="AI299" i="3"/>
  <c r="AI340" i="3"/>
  <c r="AI48" i="3"/>
  <c r="AG66" i="3"/>
  <c r="AK67" i="3" s="1"/>
  <c r="AI145" i="3"/>
  <c r="AK169" i="3"/>
  <c r="AI207" i="3"/>
  <c r="AI290" i="3"/>
  <c r="AI29" i="3"/>
  <c r="AI83" i="3"/>
  <c r="AI203" i="3"/>
  <c r="AI347" i="3"/>
  <c r="AI22" i="3"/>
  <c r="AH60" i="3"/>
  <c r="AK60" i="3" s="1"/>
  <c r="AI133" i="3"/>
  <c r="AI140" i="3"/>
  <c r="AI196" i="3"/>
  <c r="AG264" i="3"/>
  <c r="AK266" i="3" s="1"/>
  <c r="AI327" i="3"/>
  <c r="AI52" i="3"/>
  <c r="AI121" i="3"/>
  <c r="AI191" i="3"/>
  <c r="AK101" i="3"/>
  <c r="AI330" i="3"/>
  <c r="AI349" i="3"/>
  <c r="AK104" i="3"/>
  <c r="AI66" i="3"/>
  <c r="AI322" i="3"/>
  <c r="AI324" i="3"/>
  <c r="AI252" i="3"/>
  <c r="AK75" i="3"/>
  <c r="AI343" i="3"/>
  <c r="AH93" i="3"/>
  <c r="AK93" i="3" s="1"/>
  <c r="AG317" i="3"/>
  <c r="AK318" i="3" s="1"/>
  <c r="AI278" i="3"/>
  <c r="AK151" i="3"/>
  <c r="AI272" i="3"/>
  <c r="AI151" i="3"/>
  <c r="AI245" i="3"/>
  <c r="AI267" i="3"/>
  <c r="AI240" i="3"/>
  <c r="AI249" i="3"/>
  <c r="AI71" i="3"/>
  <c r="AI176" i="3"/>
  <c r="AI281" i="3"/>
  <c r="AI275" i="3"/>
  <c r="AK68" i="3" l="1"/>
</calcChain>
</file>

<file path=xl/sharedStrings.xml><?xml version="1.0" encoding="utf-8"?>
<sst xmlns="http://schemas.openxmlformats.org/spreadsheetml/2006/main" count="3040" uniqueCount="575">
  <si>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</si>
  <si>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</si>
  <si>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</si>
  <si>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</si>
  <si>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</si>
  <si>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</si>
  <si>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</si>
  <si>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</si>
  <si>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</si>
  <si>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</si>
  <si>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</si>
  <si>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</si>
  <si>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</si>
  <si>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</si>
  <si>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</si>
  <si>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</si>
  <si>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</si>
  <si>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</si>
  <si>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</si>
  <si>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</si>
  <si>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</si>
  <si>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</si>
  <si>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</si>
  <si>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</si>
  <si>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</si>
  <si>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</si>
  <si>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</si>
  <si>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</si>
  <si>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</si>
  <si>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</si>
  <si>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</si>
  <si>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</si>
  <si>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</si>
  <si>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</si>
  <si>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</si>
  <si>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</si>
  <si>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</si>
  <si>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</si>
  <si>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</si>
  <si>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</si>
  <si>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</si>
  <si>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</si>
  <si>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</si>
  <si>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</si>
  <si>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</si>
  <si>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</si>
  <si>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</si>
  <si>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</si>
  <si>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</si>
  <si>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</si>
  <si>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</si>
  <si>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</si>
  <si>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</si>
  <si>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</si>
  <si>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</si>
  <si>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</si>
  <si>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</si>
  <si>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</si>
  <si>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</si>
  <si>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</si>
  <si>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</si>
  <si>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</si>
  <si>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</si>
  <si>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</si>
  <si>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</si>
  <si>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</si>
  <si>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</si>
  <si>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</si>
  <si>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</si>
  <si>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</si>
  <si>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</si>
  <si>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</si>
  <si>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</si>
  <si>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</si>
  <si>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</si>
  <si>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</si>
  <si>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</si>
  <si>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</si>
  <si>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</si>
  <si>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</si>
  <si>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</si>
  <si>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</si>
  <si>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</si>
  <si>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</si>
  <si>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</si>
  <si>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</si>
  <si>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</si>
  <si>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</si>
  <si>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</si>
  <si>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</si>
  <si>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</si>
  <si>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</si>
  <si>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</si>
  <si>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</si>
  <si>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</si>
  <si>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</si>
  <si>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</si>
  <si>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</si>
  <si>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</si>
  <si>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</si>
  <si>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</si>
  <si>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</si>
  <si>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</si>
  <si>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</si>
  <si>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</si>
  <si>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</si>
  <si>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</si>
  <si>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</si>
  <si>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</si>
  <si>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</si>
  <si>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</si>
  <si>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</si>
  <si>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</si>
  <si>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</si>
  <si>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</si>
  <si>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</si>
  <si>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</si>
  <si>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</si>
  <si>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</si>
  <si>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</si>
  <si>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</si>
  <si>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</si>
  <si>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</si>
  <si>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</si>
  <si>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</si>
  <si>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</si>
  <si>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</si>
  <si>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</si>
  <si>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</si>
  <si>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</si>
  <si>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</si>
  <si>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</si>
  <si>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</si>
  <si>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</si>
  <si>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</si>
  <si>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</si>
  <si>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</si>
  <si>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</si>
  <si>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</si>
  <si>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</si>
  <si>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</si>
  <si>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</si>
  <si>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</si>
  <si>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</si>
  <si>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</si>
  <si>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</si>
  <si>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</si>
  <si>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</si>
  <si>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</si>
  <si>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</si>
  <si>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</si>
  <si>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</si>
  <si>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</si>
  <si>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</si>
  <si>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</si>
  <si>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</si>
  <si>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</si>
  <si>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</si>
  <si>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</si>
  <si>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</si>
  <si>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</si>
  <si>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</si>
  <si>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</si>
  <si>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</si>
  <si>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</si>
  <si>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</si>
  <si>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</si>
  <si>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</si>
  <si>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</si>
  <si>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</si>
  <si>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</si>
  <si>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</si>
  <si>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</si>
  <si>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</si>
  <si>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</si>
  <si>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</si>
  <si>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</si>
  <si>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</si>
  <si>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</si>
  <si>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</si>
  <si>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</si>
  <si>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</si>
  <si>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</si>
  <si>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</si>
  <si>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</si>
  <si>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</si>
  <si>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</si>
  <si>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</si>
  <si>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</si>
  <si>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</si>
  <si>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</si>
  <si>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</si>
  <si>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</si>
  <si>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</si>
  <si>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</si>
  <si>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</si>
  <si>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</si>
  <si>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</si>
  <si>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</si>
  <si>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</si>
  <si>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</si>
  <si>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</si>
  <si>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</si>
  <si>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</si>
  <si>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</si>
  <si>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</si>
  <si>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</si>
  <si>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</si>
  <si>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</si>
  <si>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</si>
  <si>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</si>
  <si>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</si>
  <si>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</si>
  <si>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</si>
  <si>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</si>
  <si>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</si>
  <si>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</si>
  <si>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</si>
  <si>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</si>
  <si>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</si>
  <si>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</si>
  <si>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</si>
  <si>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</si>
  <si>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</si>
  <si>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</si>
  <si>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</si>
  <si>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</si>
  <si>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</si>
  <si>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</si>
  <si>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</si>
  <si>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</si>
  <si>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</si>
  <si>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</si>
  <si>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</si>
  <si>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</si>
  <si>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</si>
  <si>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</si>
  <si>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</si>
  <si>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</si>
  <si>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</si>
  <si>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</si>
  <si>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</si>
  <si>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</si>
  <si>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</si>
  <si>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</si>
  <si>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</si>
  <si>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</si>
  <si>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</si>
  <si>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</si>
  <si>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</si>
  <si>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</si>
  <si>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</si>
  <si>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</si>
  <si>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</si>
  <si>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</si>
  <si>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</si>
  <si>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</si>
  <si>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</si>
  <si>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</si>
  <si>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</si>
  <si>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</si>
  <si>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</si>
  <si>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</si>
  <si>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</si>
  <si>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</si>
  <si>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</si>
  <si>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</si>
  <si>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</si>
  <si>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</si>
  <si>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</si>
  <si>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</si>
  <si>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</si>
  <si>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</si>
  <si>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</si>
  <si>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</si>
  <si>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</si>
  <si>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</si>
  <si>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</si>
  <si>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</si>
  <si>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</si>
  <si>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</si>
  <si>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</si>
  <si>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</si>
  <si>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</si>
  <si>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</si>
  <si>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</si>
  <si>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</si>
  <si>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</si>
  <si>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</si>
  <si>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</si>
  <si>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</si>
  <si>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</si>
  <si>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</si>
  <si>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</si>
  <si>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</si>
  <si>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</si>
  <si>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</si>
  <si>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</si>
  <si>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</si>
  <si>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</si>
  <si>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</si>
  <si>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</si>
  <si>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</si>
  <si>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</si>
  <si>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</si>
  <si>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</si>
  <si>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</si>
  <si>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</si>
  <si>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</si>
  <si>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</si>
  <si>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</si>
  <si>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</si>
  <si>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</si>
  <si>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</si>
  <si>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</si>
  <si>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</si>
  <si>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</si>
  <si>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</si>
  <si>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</si>
  <si>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</si>
  <si>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</si>
  <si>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</si>
  <si>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</si>
  <si>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</si>
  <si>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</si>
  <si>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</si>
  <si>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</si>
  <si>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</si>
  <si>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</si>
  <si>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</si>
  <si>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</si>
  <si>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</si>
  <si>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</si>
  <si>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</si>
  <si>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</si>
  <si>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</si>
  <si>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</si>
  <si>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</si>
  <si>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</si>
  <si>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</si>
  <si>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</si>
  <si>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</si>
  <si>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</si>
  <si>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</si>
  <si>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</si>
  <si>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</si>
  <si>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</si>
  <si>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</si>
  <si>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</si>
  <si>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</si>
  <si>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</si>
  <si>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</si>
  <si>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</si>
  <si>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</si>
  <si>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</si>
  <si>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</si>
  <si>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</si>
  <si>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</si>
  <si>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</si>
  <si>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</si>
  <si>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</si>
  <si>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</si>
  <si>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</si>
  <si>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</si>
  <si>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</si>
  <si>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</si>
  <si>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</si>
  <si>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</si>
  <si>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</si>
  <si>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</si>
  <si>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</si>
  <si>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</si>
  <si>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</si>
  <si>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</si>
  <si>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</si>
  <si>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</si>
  <si>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</si>
  <si>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</si>
  <si>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</si>
  <si>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</si>
  <si>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</si>
  <si>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</si>
  <si>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</si>
  <si>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</si>
  <si>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</si>
  <si>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</si>
  <si>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</si>
  <si>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</si>
  <si>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</si>
  <si>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</si>
  <si>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</si>
  <si>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</si>
  <si>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</si>
  <si>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</si>
  <si>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</si>
  <si>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</si>
  <si>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</si>
  <si>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</si>
  <si>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</si>
  <si>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</si>
  <si>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</si>
  <si>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</si>
  <si>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</si>
  <si>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</si>
  <si>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</si>
  <si>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</si>
  <si>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</si>
  <si>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</si>
  <si>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</si>
  <si>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</si>
  <si>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</si>
  <si>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</si>
  <si>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</si>
  <si>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</si>
  <si>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</si>
  <si>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</si>
  <si>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</si>
  <si>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</si>
  <si>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</si>
  <si>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</si>
  <si>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</si>
  <si>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</si>
  <si>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</si>
  <si>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</si>
  <si>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</si>
  <si>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</si>
  <si>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</si>
  <si>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</si>
  <si>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</si>
  <si>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</si>
  <si>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</si>
  <si>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</si>
  <si>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</si>
  <si>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</si>
  <si>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</si>
  <si>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</si>
  <si>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</si>
  <si>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</si>
  <si>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</si>
  <si>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</si>
  <si>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</si>
  <si>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</si>
  <si>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</si>
  <si>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</si>
  <si>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</si>
  <si>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</si>
  <si>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</si>
  <si>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</si>
  <si>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</si>
  <si>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</si>
  <si>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</si>
  <si>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</si>
  <si>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</si>
  <si>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</si>
  <si>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</si>
  <si>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</si>
  <si>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</si>
  <si>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</si>
  <si>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</si>
  <si>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</si>
  <si>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</si>
  <si>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</si>
  <si>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</si>
  <si>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</si>
  <si>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</si>
  <si>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</si>
  <si>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</si>
  <si>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</si>
  <si>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</si>
  <si>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</si>
  <si>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</si>
  <si>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</si>
  <si>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</si>
  <si>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</si>
  <si>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</si>
  <si>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</si>
  <si>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</si>
  <si>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</si>
  <si>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</si>
  <si>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</si>
  <si>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</si>
  <si>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</si>
  <si>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</si>
  <si>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</si>
  <si>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</si>
  <si>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</si>
  <si>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</si>
  <si>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</si>
  <si>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</si>
  <si>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</si>
  <si>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</si>
  <si>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</si>
  <si>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</si>
  <si>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</si>
  <si>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</si>
  <si>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階段あるがホームエレベーターも設置</t>
    <rPh sb="0" eb="2">
      <t>カイダン</t>
    </rPh>
    <rPh sb="15" eb="17">
      <t>セッチ</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</si>
  <si>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</si>
  <si>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</si>
  <si>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</si>
  <si>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</si>
  <si>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</si>
  <si>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</si>
  <si>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</si>
  <si>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</si>
  <si>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</si>
  <si>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</si>
  <si>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</si>
  <si>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</si>
  <si>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</si>
  <si>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</si>
  <si>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</si>
  <si>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</si>
  <si>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</si>
  <si>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</si>
  <si>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</si>
  <si>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</si>
  <si>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</si>
  <si>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</si>
  <si>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</si>
  <si>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</si>
  <si>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</si>
  <si>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</si>
  <si>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</si>
  <si>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</si>
  <si>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</si>
  <si>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</si>
  <si>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</si>
  <si>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</si>
  <si>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</si>
  <si>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</si>
  <si>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</si>
  <si>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</si>
  <si>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</si>
  <si>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</si>
  <si>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</si>
  <si>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</si>
  <si>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</si>
  <si>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</si>
  <si>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</si>
  <si>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</si>
  <si>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</si>
  <si>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</si>
  <si>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</si>
  <si>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</si>
  <si>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</si>
  <si>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</si>
  <si>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</si>
  <si>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</si>
  <si>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</si>
  <si>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</si>
  <si>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</si>
  <si>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</si>
  <si>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</si>
  <si>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</si>
  <si>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</si>
  <si>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</si>
  <si>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</si>
  <si>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</si>
  <si>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</si>
  <si>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</si>
  <si>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別紙２②</t>
    <rPh sb="0" eb="2">
      <t>ベッシ</t>
    </rPh>
    <phoneticPr fontId="19"/>
  </si>
  <si>
    <t>（注）</t>
    <rPh sb="1" eb="2">
      <t>チュウ</t>
    </rPh>
    <phoneticPr fontId="19"/>
  </si>
  <si>
    <t>（注1）</t>
    <rPh sb="1" eb="2">
      <t>チュウ</t>
    </rPh>
    <phoneticPr fontId="19"/>
  </si>
  <si>
    <t>（注2）</t>
    <rPh sb="1" eb="2">
      <t>チュウ</t>
    </rPh>
    <phoneticPr fontId="19"/>
  </si>
  <si>
    <t>（注1・2）</t>
    <rPh sb="1" eb="2">
      <t>チュウ</t>
    </rPh>
    <phoneticPr fontId="19"/>
  </si>
  <si>
    <t>別添-②</t>
    <rPh sb="0" eb="2">
      <t>ベッテン</t>
    </rPh>
    <phoneticPr fontId="19"/>
  </si>
  <si>
    <t>（注）</t>
    <rPh sb="1" eb="2">
      <t>チュウ</t>
    </rPh>
    <phoneticPr fontId="19"/>
  </si>
  <si>
    <r>
      <t>既存の建物の改良（用途の変更を伴うものを含む。）により整備されるサービス付き高齢者向け住宅に係る法第５条第１項の登録が行われる場合において、建築材料又は構造方法により、</t>
    </r>
    <r>
      <rPr>
        <b/>
        <u/>
        <sz val="9"/>
        <rFont val="ＭＳ Ｐゴシック"/>
        <family val="3"/>
        <charset val="128"/>
      </rPr>
      <t>別紙２①に掲げる基準をそのまま適用することが適当でないと登録主体が認める場合に限り適用されます。</t>
    </r>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6">
      <t>ベッシ</t>
    </rPh>
    <rPh sb="112" eb="114">
      <t>トウロク</t>
    </rPh>
    <rPh sb="114" eb="116">
      <t>シュタイ</t>
    </rPh>
    <rPh sb="123" eb="124">
      <t>カギ</t>
    </rPh>
    <phoneticPr fontId="19"/>
  </si>
  <si>
    <t>別添-①</t>
    <rPh sb="0" eb="2">
      <t>ベッテン</t>
    </rPh>
    <phoneticPr fontId="19"/>
  </si>
  <si>
    <r>
      <t>既存の建物の改良（用途の変更を伴うものを含む。）により整備される</t>
    </r>
    <r>
      <rPr>
        <b/>
        <u/>
        <sz val="9"/>
        <rFont val="ＭＳ Ｐゴシック"/>
        <family val="3"/>
        <charset val="128"/>
      </rPr>
      <t>サービス付き高齢者向け住宅</t>
    </r>
    <r>
      <rPr>
        <sz val="9"/>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9"/>
        <rFont val="ＭＳ Ｐゴシック"/>
        <family val="3"/>
        <charset val="128"/>
      </rPr>
      <t>別紙２②</t>
    </r>
    <r>
      <rPr>
        <sz val="9"/>
        <rFont val="ＭＳ Ｐゴシック"/>
        <family val="3"/>
        <charset val="128"/>
      </rPr>
      <t>の基準が適用されることがあります。この判断は登録時に登録主体によって行われますので、ご留意ください。</t>
    </r>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コウ</t>
    </rPh>
    <rPh sb="92" eb="93">
      <t>ダイ</t>
    </rPh>
    <rPh sb="94" eb="95">
      <t>ゴウ</t>
    </rPh>
    <rPh sb="96" eb="98">
      <t>キテイ</t>
    </rPh>
    <rPh sb="100" eb="102">
      <t>キジュン</t>
    </rPh>
    <rPh sb="107" eb="109">
      <t>テキヨウ</t>
    </rPh>
    <rPh sb="114" eb="116">
      <t>テキトウ</t>
    </rPh>
    <rPh sb="120" eb="121">
      <t>ミト</t>
    </rPh>
    <rPh sb="125" eb="127">
      <t>カレイ</t>
    </rPh>
    <rPh sb="127" eb="129">
      <t>タイオウ</t>
    </rPh>
    <rPh sb="129" eb="131">
      <t>コウゾウ</t>
    </rPh>
    <rPh sb="131" eb="132">
      <t>トウ</t>
    </rPh>
    <rPh sb="138" eb="140">
      <t>ベッシ</t>
    </rPh>
    <rPh sb="143" eb="145">
      <t>キジュン</t>
    </rPh>
    <rPh sb="146" eb="148">
      <t>テキヨウ</t>
    </rPh>
    <rPh sb="161" eb="163">
      <t>ハンダン</t>
    </rPh>
    <rPh sb="164" eb="167">
      <t>トウロクジ</t>
    </rPh>
    <rPh sb="168" eb="170">
      <t>トウロク</t>
    </rPh>
    <rPh sb="170" eb="172">
      <t>シュタイ</t>
    </rPh>
    <rPh sb="176" eb="177">
      <t>オコナ</t>
    </rPh>
    <rPh sb="185" eb="187">
      <t>リュウイ</t>
    </rPh>
    <phoneticPr fontId="19"/>
  </si>
  <si>
    <r>
      <t>終身賃貸事業の用に供する賃貸住宅が既存住宅（建設工事の完了の日から起算して１年を経過した住宅又は人の居住の用に供したことのある住宅をいう。）である場合の加齢対応構造等については、</t>
    </r>
    <r>
      <rPr>
        <b/>
        <u/>
        <sz val="9"/>
        <rFont val="ＭＳ Ｐゴシック"/>
        <family val="3"/>
        <charset val="128"/>
      </rPr>
      <t>別紙２③</t>
    </r>
    <r>
      <rPr>
        <sz val="9"/>
        <rFont val="ＭＳ Ｐゴシック"/>
        <family val="3"/>
        <charset val="128"/>
      </rPr>
      <t>の基準が適用されます。</t>
    </r>
    <phoneticPr fontId="19"/>
  </si>
  <si>
    <t>（サ高住 又は 終身賃貸事業用賃貸住宅）</t>
    <phoneticPr fontId="19"/>
  </si>
  <si>
    <t>【新築／既存・改修】</t>
    <rPh sb="1" eb="3">
      <t>シンチク</t>
    </rPh>
    <rPh sb="4" eb="6">
      <t>キゾン</t>
    </rPh>
    <rPh sb="7" eb="9">
      <t>カイシュウ</t>
    </rPh>
    <phoneticPr fontId="19"/>
  </si>
  <si>
    <t>【改修】※別添-①が適当でない場合</t>
    <rPh sb="1" eb="3">
      <t>カイシュウ</t>
    </rPh>
    <rPh sb="5" eb="7">
      <t>ベッテン</t>
    </rPh>
    <rPh sb="10" eb="12">
      <t>テキトウ</t>
    </rPh>
    <rPh sb="15" eb="17">
      <t>バアイ</t>
    </rPh>
    <phoneticPr fontId="19"/>
  </si>
  <si>
    <t>（サ高住）</t>
    <rPh sb="2" eb="4">
      <t>コウジュウ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</si>
</sst>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70">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b/>
      <sz val="14"/>
      <color indexed="9"/>
      <name val="ＭＳ Ｐゴシック"/>
      <family val="3"/>
      <charset val="128"/>
    </font>
    <font>
      <b/>
      <sz val="10"/>
      <color indexed="9"/>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
      <b/>
      <u/>
      <sz val="9"/>
      <name val="ＭＳ Ｐゴシック"/>
      <family val="3"/>
      <charset val="128"/>
    </font>
    <font>
      <sz val="11"/>
      <color rgb="FFFF0000"/>
      <name val="ＭＳ Ｐゴシック"/>
      <family val="3"/>
      <charset val="128"/>
    </font>
    <font>
      <sz val="9"/>
      <color rgb="FFFF0000"/>
      <name val="ＭＳ Ｐゴシック"/>
      <family val="3"/>
      <charset val="128"/>
    </font>
    <font>
      <b/>
      <sz val="12"/>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diagonalDown="1">
      <left style="medium">
        <color indexed="64"/>
      </left>
      <right/>
      <top style="medium">
        <color indexed="64"/>
      </top>
      <bottom style="medium">
        <color indexed="64"/>
      </bottom>
      <diagonal style="hair">
        <color indexed="64"/>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7" fillId="0" borderId="0">
      <alignment vertical="center"/>
    </xf>
    <xf numFmtId="0" fontId="17" fillId="0" borderId="0">
      <alignment vertical="center"/>
    </xf>
    <xf numFmtId="0" fontId="18" fillId="4" borderId="0" applyNumberFormat="0" applyBorder="0" applyAlignment="0" applyProtection="0">
      <alignment vertical="center"/>
    </xf>
  </cellStyleXfs>
  <cellXfs count="1018">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17" fillId="0" borderId="0" xfId="42" applyFont="1" applyBorder="1" applyAlignment="1">
      <alignment vertical="center"/>
    </xf>
    <xf numFmtId="0" fontId="17" fillId="0" borderId="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left" vertical="center"/>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24" borderId="24" xfId="42" applyFont="1" applyFill="1" applyBorder="1" applyAlignment="1">
      <alignment horizontal="righ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8" fillId="0" borderId="33" xfId="42" applyFont="1" applyBorder="1" applyAlignment="1">
      <alignment vertical="center"/>
    </xf>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8" fillId="0" borderId="21" xfId="42" applyFont="1" applyFill="1" applyBorder="1" applyAlignment="1">
      <alignment vertical="center"/>
    </xf>
    <xf numFmtId="0" fontId="27" fillId="0" borderId="28" xfId="42" applyFont="1" applyFill="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24" borderId="0" xfId="0" applyFont="1" applyFill="1" applyBorder="1" applyAlignment="1">
      <alignment horizontal="left" vertical="center" shrinkToFit="1"/>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0" xfId="42" applyFont="1" applyFill="1">
      <alignment vertical="center"/>
    </xf>
    <xf numFmtId="0" fontId="17" fillId="0" borderId="0" xfId="42" applyFont="1" applyFill="1" applyAlignment="1">
      <alignment vertical="center"/>
    </xf>
    <xf numFmtId="0" fontId="27" fillId="24" borderId="15" xfId="42" applyFont="1" applyFill="1" applyBorder="1" applyAlignment="1">
      <alignment horizontal="righ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17" fillId="0" borderId="38" xfId="42" applyFont="1" applyBorder="1" applyAlignment="1">
      <alignment horizontal="center" vertical="center" wrapText="1"/>
    </xf>
    <xf numFmtId="179" fontId="24" fillId="0" borderId="23" xfId="42" applyNumberFormat="1" applyFont="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8" fillId="0" borderId="25" xfId="42" applyFont="1" applyBorder="1" applyAlignment="1">
      <alignmen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9" xfId="42" applyFont="1" applyFill="1" applyBorder="1" applyAlignment="1">
      <alignment horizontal="left" vertical="center"/>
    </xf>
    <xf numFmtId="0" fontId="23" fillId="0" borderId="0" xfId="42" applyFont="1" applyBorder="1">
      <alignment vertical="center"/>
    </xf>
    <xf numFmtId="0" fontId="23" fillId="0" borderId="0" xfId="42" applyFont="1" applyBorder="1" applyAlignment="1">
      <alignment vertical="center"/>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lignment vertical="center"/>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27" fillId="24" borderId="0" xfId="42" applyFont="1" applyFill="1" applyAlignment="1">
      <alignment horizontal="right" vertical="center" shrinkToFit="1"/>
    </xf>
    <xf numFmtId="0" fontId="28" fillId="0" borderId="24" xfId="42" applyFont="1" applyBorder="1">
      <alignment vertical="center"/>
    </xf>
    <xf numFmtId="0" fontId="27" fillId="24" borderId="0" xfId="42" applyFont="1" applyFill="1" applyAlignment="1">
      <alignment horizontal="right" vertical="center"/>
    </xf>
    <xf numFmtId="0" fontId="28" fillId="0" borderId="21" xfId="42" applyFont="1" applyBorder="1">
      <alignment vertical="center"/>
    </xf>
    <xf numFmtId="0" fontId="17" fillId="24" borderId="11" xfId="42" applyFont="1" applyFill="1" applyBorder="1" applyAlignment="1">
      <alignment horizontal="center" vertical="center"/>
    </xf>
    <xf numFmtId="0" fontId="52" fillId="30" borderId="11" xfId="42" applyFont="1" applyFill="1" applyBorder="1" applyAlignment="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52" fillId="31" borderId="11" xfId="42" applyFont="1" applyFill="1" applyBorder="1" applyAlignment="1">
      <alignment vertical="center"/>
    </xf>
    <xf numFmtId="0" fontId="50" fillId="31" borderId="13" xfId="42" applyFont="1" applyFill="1" applyBorder="1" applyAlignment="1">
      <alignment vertical="center"/>
    </xf>
    <xf numFmtId="0" fontId="50" fillId="31" borderId="13" xfId="42" applyFont="1" applyFill="1" applyBorder="1" applyAlignment="1">
      <alignment vertical="top"/>
    </xf>
    <xf numFmtId="0" fontId="51" fillId="31" borderId="13" xfId="42" applyFont="1" applyFill="1" applyBorder="1">
      <alignment vertical="center"/>
    </xf>
    <xf numFmtId="0" fontId="51" fillId="31" borderId="13" xfId="42" applyFont="1" applyFill="1" applyBorder="1" applyAlignment="1">
      <alignment vertical="center"/>
    </xf>
    <xf numFmtId="0" fontId="51" fillId="31" borderId="14" xfId="42" applyFont="1" applyFill="1" applyBorder="1">
      <alignment vertical="center"/>
    </xf>
    <xf numFmtId="0" fontId="17" fillId="32" borderId="13" xfId="42" applyFont="1" applyFill="1" applyBorder="1" applyAlignment="1">
      <alignment vertical="top"/>
    </xf>
    <xf numFmtId="0" fontId="27" fillId="32" borderId="13" xfId="42" applyFont="1" applyFill="1" applyBorder="1">
      <alignment vertical="center"/>
    </xf>
    <xf numFmtId="0" fontId="27" fillId="32" borderId="13" xfId="42" applyFont="1" applyFill="1" applyBorder="1" applyAlignment="1">
      <alignment vertical="center"/>
    </xf>
    <xf numFmtId="0" fontId="27" fillId="32" borderId="14" xfId="42" applyFont="1" applyFill="1" applyBorder="1">
      <alignment vertical="center"/>
    </xf>
    <xf numFmtId="0" fontId="27" fillId="32" borderId="13" xfId="42" applyFont="1" applyFill="1" applyBorder="1" applyAlignment="1">
      <alignment horizontal="left" vertical="center" indent="1"/>
    </xf>
    <xf numFmtId="0" fontId="27" fillId="32" borderId="13" xfId="42" applyFont="1" applyFill="1" applyBorder="1" applyAlignment="1">
      <alignment horizontal="center" vertical="center"/>
    </xf>
    <xf numFmtId="0" fontId="27" fillId="32" borderId="14" xfId="42" applyFont="1" applyFill="1" applyBorder="1" applyAlignment="1">
      <alignment horizontal="center" vertical="center"/>
    </xf>
    <xf numFmtId="0" fontId="17" fillId="33"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1" borderId="13" xfId="42" applyFont="1" applyFill="1" applyBorder="1" applyAlignment="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44" fillId="31" borderId="11" xfId="42" applyFont="1" applyFill="1" applyBorder="1" applyAlignment="1">
      <alignment vertical="center"/>
    </xf>
    <xf numFmtId="0" fontId="17" fillId="0" borderId="0" xfId="42">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53" fillId="29" borderId="24" xfId="42" applyFont="1" applyFill="1" applyBorder="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21" xfId="42" applyFont="1" applyFill="1" applyBorder="1" applyAlignment="1">
      <alignment vertical="center" shrinkToFit="1"/>
    </xf>
    <xf numFmtId="0" fontId="17" fillId="0" borderId="30" xfId="42" applyFont="1" applyBorder="1" applyAlignment="1">
      <alignment vertical="center" wrapText="1"/>
    </xf>
    <xf numFmtId="0" fontId="17" fillId="0" borderId="50" xfId="42" applyFont="1" applyBorder="1" applyAlignment="1">
      <alignment horizontal="center" vertical="center" wrapText="1"/>
    </xf>
    <xf numFmtId="0" fontId="28" fillId="0" borderId="0" xfId="42" applyFont="1" applyFill="1" applyBorder="1" applyAlignment="1">
      <alignment vertical="center"/>
    </xf>
    <xf numFmtId="0" fontId="28" fillId="0" borderId="19" xfId="42" applyFont="1" applyBorder="1" applyAlignment="1">
      <alignment vertical="center"/>
    </xf>
    <xf numFmtId="0" fontId="28" fillId="0" borderId="0" xfId="42" applyFont="1" applyBorder="1" applyAlignment="1">
      <alignment vertical="center"/>
    </xf>
    <xf numFmtId="0" fontId="28" fillId="0" borderId="34" xfId="42" applyFont="1" applyBorder="1" applyAlignment="1">
      <alignment vertical="center" wrapText="1"/>
    </xf>
    <xf numFmtId="0" fontId="28" fillId="0" borderId="26" xfId="42" applyFont="1" applyFill="1" applyBorder="1" applyAlignment="1">
      <alignment vertical="center" wrapText="1"/>
    </xf>
    <xf numFmtId="0" fontId="29" fillId="24" borderId="28" xfId="42" applyFont="1" applyFill="1" applyBorder="1" applyAlignment="1">
      <alignment vertical="center"/>
    </xf>
    <xf numFmtId="0" fontId="28" fillId="0" borderId="28" xfId="42" applyFont="1" applyFill="1" applyBorder="1" applyAlignment="1">
      <alignmen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17" fillId="32" borderId="11" xfId="42" applyFont="1" applyFill="1" applyBorder="1" applyAlignment="1">
      <alignment vertical="center"/>
    </xf>
    <xf numFmtId="0" fontId="17" fillId="32" borderId="13" xfId="42" applyFont="1" applyFill="1" applyBorder="1" applyAlignment="1">
      <alignment vertical="center"/>
    </xf>
    <xf numFmtId="0" fontId="17" fillId="0" borderId="26" xfId="42" applyFont="1" applyBorder="1" applyAlignment="1">
      <alignment horizontal="center"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5" fillId="0" borderId="25" xfId="42" applyFont="1" applyBorder="1" applyAlignment="1">
      <alignment horizontal="right" vertical="top"/>
    </xf>
    <xf numFmtId="0" fontId="17" fillId="0" borderId="30" xfId="42" applyFont="1" applyFill="1" applyBorder="1">
      <alignment vertical="center"/>
    </xf>
    <xf numFmtId="0" fontId="31" fillId="0" borderId="28" xfId="42" applyFont="1" applyBorder="1">
      <alignment vertical="center"/>
    </xf>
    <xf numFmtId="0" fontId="17" fillId="0" borderId="36" xfId="42" applyFont="1" applyFill="1" applyBorder="1">
      <alignment vertical="center"/>
    </xf>
    <xf numFmtId="0" fontId="27" fillId="27" borderId="43" xfId="42" applyFont="1" applyFill="1" applyBorder="1" applyAlignment="1">
      <alignment horizontal="right" vertical="center"/>
    </xf>
    <xf numFmtId="0" fontId="27" fillId="24" borderId="19" xfId="42" applyFont="1" applyFill="1" applyBorder="1" applyAlignment="1">
      <alignment horizontal="right" vertical="center" shrinkToFit="1"/>
    </xf>
    <xf numFmtId="0" fontId="17" fillId="0" borderId="37" xfId="42" applyFont="1" applyBorder="1" applyAlignment="1">
      <alignment vertical="center"/>
    </xf>
    <xf numFmtId="0" fontId="53" fillId="0" borderId="0" xfId="42" applyFont="1" applyFill="1" applyBorder="1" applyAlignment="1">
      <alignment horizontal="right" vertical="center"/>
    </xf>
    <xf numFmtId="0" fontId="53" fillId="0" borderId="0" xfId="42" applyFont="1" applyFill="1" applyBorder="1" applyAlignment="1">
      <alignment vertical="center"/>
    </xf>
    <xf numFmtId="0" fontId="17" fillId="0" borderId="0" xfId="42" applyFont="1" applyBorder="1" applyAlignment="1">
      <alignment vertical="center"/>
    </xf>
    <xf numFmtId="0" fontId="17" fillId="28" borderId="0" xfId="42" applyFont="1" applyFill="1" applyBorder="1" applyAlignment="1">
      <alignment horizontal="center" vertical="center"/>
    </xf>
    <xf numFmtId="0" fontId="22" fillId="28" borderId="0" xfId="0" applyFont="1" applyFill="1" applyBorder="1" applyAlignment="1">
      <alignment vertical="center"/>
    </xf>
    <xf numFmtId="0" fontId="17" fillId="28" borderId="0" xfId="0" applyFont="1" applyFill="1" applyBorder="1" applyAlignment="1">
      <alignment vertical="center"/>
    </xf>
    <xf numFmtId="0" fontId="17" fillId="28" borderId="0" xfId="42" applyFont="1" applyFill="1">
      <alignment vertical="center"/>
    </xf>
    <xf numFmtId="0" fontId="23" fillId="28" borderId="10" xfId="42" applyFont="1" applyFill="1" applyBorder="1">
      <alignment vertical="center"/>
    </xf>
    <xf numFmtId="0" fontId="17" fillId="28" borderId="10" xfId="42" applyFont="1" applyFill="1" applyBorder="1">
      <alignment vertical="center"/>
    </xf>
    <xf numFmtId="0" fontId="20" fillId="28" borderId="0" xfId="42" applyFont="1" applyFill="1">
      <alignment vertical="center"/>
    </xf>
    <xf numFmtId="0" fontId="23" fillId="28" borderId="0" xfId="42" applyFont="1" applyFill="1" applyAlignment="1">
      <alignment horizontal="right" vertical="center"/>
    </xf>
    <xf numFmtId="0" fontId="25" fillId="28" borderId="0" xfId="42" applyFont="1" applyFill="1" applyAlignment="1">
      <alignment horizontal="left" vertical="center" wrapText="1"/>
    </xf>
    <xf numFmtId="0" fontId="48" fillId="28" borderId="13" xfId="42" applyFont="1" applyFill="1" applyBorder="1" applyAlignment="1">
      <alignment horizontal="right" vertical="center"/>
    </xf>
    <xf numFmtId="0" fontId="48" fillId="28" borderId="13" xfId="42" applyFont="1" applyFill="1" applyBorder="1" applyAlignment="1">
      <alignment horizontal="left" vertical="center"/>
    </xf>
    <xf numFmtId="0" fontId="48" fillId="28" borderId="0" xfId="42" applyFont="1" applyFill="1" applyBorder="1" applyAlignment="1">
      <alignment horizontal="left" vertical="center"/>
    </xf>
    <xf numFmtId="0" fontId="48" fillId="28" borderId="0" xfId="42" applyFont="1" applyFill="1" applyBorder="1" applyAlignment="1">
      <alignment horizontal="right" vertical="center" wrapText="1"/>
    </xf>
    <xf numFmtId="0" fontId="48" fillId="28" borderId="0" xfId="42" applyFont="1" applyFill="1" applyBorder="1" applyAlignment="1">
      <alignment horizontal="center" vertical="center"/>
    </xf>
    <xf numFmtId="0" fontId="25" fillId="28" borderId="0" xfId="42" applyFont="1" applyFill="1">
      <alignment vertical="center"/>
    </xf>
    <xf numFmtId="0" fontId="17" fillId="28" borderId="0" xfId="42" applyFont="1" applyFill="1" applyBorder="1" applyAlignment="1">
      <alignment vertical="center"/>
    </xf>
    <xf numFmtId="0" fontId="17" fillId="28" borderId="20" xfId="42" applyFont="1" applyFill="1" applyBorder="1" applyAlignment="1">
      <alignment vertical="center"/>
    </xf>
    <xf numFmtId="0" fontId="17" fillId="28" borderId="21" xfId="42" applyFont="1" applyFill="1" applyBorder="1" applyAlignment="1">
      <alignment vertical="center"/>
    </xf>
    <xf numFmtId="0" fontId="27" fillId="28" borderId="28" xfId="42" applyFont="1" applyFill="1" applyBorder="1" applyAlignment="1">
      <alignment horizontal="right" vertical="center" shrinkToFit="1"/>
    </xf>
    <xf numFmtId="0" fontId="17" fillId="28" borderId="31" xfId="42" applyFont="1" applyFill="1" applyBorder="1" applyAlignment="1">
      <alignment horizontal="left" vertical="center"/>
    </xf>
    <xf numFmtId="0" fontId="17" fillId="28" borderId="33" xfId="42" applyFont="1" applyFill="1" applyBorder="1" applyAlignment="1">
      <alignment horizontal="left" vertical="center"/>
    </xf>
    <xf numFmtId="0" fontId="17" fillId="28" borderId="44" xfId="42" applyFont="1" applyFill="1" applyBorder="1" applyAlignment="1">
      <alignment vertical="center"/>
    </xf>
    <xf numFmtId="0" fontId="17" fillId="28" borderId="32" xfId="42" applyFont="1" applyFill="1" applyBorder="1" applyAlignment="1">
      <alignment horizontal="left" vertical="center"/>
    </xf>
    <xf numFmtId="0" fontId="25" fillId="28" borderId="19" xfId="42" applyFont="1" applyFill="1" applyBorder="1" applyAlignment="1">
      <alignment horizontal="right" vertical="center"/>
    </xf>
    <xf numFmtId="0" fontId="22" fillId="28" borderId="0" xfId="0" applyFont="1" applyFill="1" applyBorder="1">
      <alignment vertical="center"/>
    </xf>
    <xf numFmtId="0" fontId="22" fillId="28" borderId="21" xfId="0" applyFont="1" applyFill="1" applyBorder="1">
      <alignment vertical="center"/>
    </xf>
    <xf numFmtId="0" fontId="17" fillId="28" borderId="19" xfId="42" applyFont="1" applyFill="1" applyBorder="1" applyAlignment="1">
      <alignment vertical="center"/>
    </xf>
    <xf numFmtId="0" fontId="25" fillId="28" borderId="0" xfId="42" applyFont="1" applyFill="1" applyBorder="1" applyAlignment="1">
      <alignment horizontal="right" vertical="center"/>
    </xf>
    <xf numFmtId="0" fontId="25" fillId="28" borderId="21" xfId="42" applyFont="1" applyFill="1" applyBorder="1" applyAlignment="1">
      <alignment horizontal="right" vertical="center"/>
    </xf>
    <xf numFmtId="0" fontId="17" fillId="28" borderId="51" xfId="42" applyFont="1" applyFill="1" applyBorder="1" applyAlignment="1">
      <alignment vertical="center"/>
    </xf>
    <xf numFmtId="0" fontId="17" fillId="28" borderId="52" xfId="42" applyFont="1" applyFill="1" applyBorder="1" applyAlignment="1">
      <alignment vertical="center"/>
    </xf>
    <xf numFmtId="0" fontId="27" fillId="28" borderId="15" xfId="42" applyFont="1" applyFill="1" applyBorder="1" applyAlignment="1">
      <alignment horizontal="right" vertical="center"/>
    </xf>
    <xf numFmtId="0" fontId="27" fillId="28" borderId="15" xfId="42" applyFont="1" applyFill="1" applyBorder="1" applyAlignment="1">
      <alignment horizontal="left" vertical="center"/>
    </xf>
    <xf numFmtId="0" fontId="27" fillId="28" borderId="16" xfId="42" applyFont="1" applyFill="1" applyBorder="1" applyAlignment="1">
      <alignment horizontal="left" vertical="center"/>
    </xf>
    <xf numFmtId="0" fontId="27" fillId="28" borderId="20" xfId="42" applyFont="1" applyFill="1" applyBorder="1" applyAlignment="1">
      <alignment horizontal="right" vertical="center" shrinkToFit="1"/>
    </xf>
    <xf numFmtId="0" fontId="27" fillId="28" borderId="0" xfId="42" applyFont="1" applyFill="1" applyBorder="1" applyAlignment="1">
      <alignment horizontal="left" vertical="center"/>
    </xf>
    <xf numFmtId="0" fontId="27" fillId="28" borderId="0" xfId="42" applyFont="1" applyFill="1" applyBorder="1" applyAlignment="1">
      <alignment horizontal="right" vertical="center"/>
    </xf>
    <xf numFmtId="0" fontId="27" fillId="28" borderId="21" xfId="42" applyFont="1" applyFill="1" applyBorder="1" applyAlignment="1">
      <alignment horizontal="left" vertical="center"/>
    </xf>
    <xf numFmtId="0" fontId="27" fillId="28" borderId="20" xfId="42" applyFont="1" applyFill="1" applyBorder="1" applyAlignment="1">
      <alignment horizontal="right" vertical="center"/>
    </xf>
    <xf numFmtId="0" fontId="27" fillId="28" borderId="0" xfId="42" applyFont="1" applyFill="1" applyBorder="1" applyAlignment="1">
      <alignment horizontal="left" vertical="center" shrinkToFit="1"/>
    </xf>
    <xf numFmtId="0" fontId="27" fillId="28" borderId="0" xfId="42" applyFont="1" applyFill="1" applyBorder="1" applyAlignment="1">
      <alignment horizontal="right" vertical="center" shrinkToFit="1"/>
    </xf>
    <xf numFmtId="0" fontId="27" fillId="28" borderId="21" xfId="42" applyFont="1" applyFill="1" applyBorder="1" applyAlignment="1">
      <alignment horizontal="left" vertical="center" shrinkToFit="1"/>
    </xf>
    <xf numFmtId="0" fontId="28" fillId="28" borderId="17" xfId="42" applyFont="1" applyFill="1" applyBorder="1" applyAlignment="1">
      <alignment vertical="center"/>
    </xf>
    <xf numFmtId="0" fontId="28" fillId="28" borderId="15" xfId="42" applyFont="1" applyFill="1" applyBorder="1" applyAlignment="1">
      <alignment vertical="center"/>
    </xf>
    <xf numFmtId="0" fontId="28" fillId="28" borderId="18" xfId="42" applyFont="1" applyFill="1" applyBorder="1" applyAlignment="1">
      <alignment vertical="center" wrapText="1"/>
    </xf>
    <xf numFmtId="0" fontId="28" fillId="28" borderId="22" xfId="42" applyFont="1" applyFill="1" applyBorder="1" applyAlignment="1">
      <alignment vertical="center" wrapText="1"/>
    </xf>
    <xf numFmtId="0" fontId="28" fillId="28" borderId="19" xfId="42" applyFont="1" applyFill="1" applyBorder="1" applyAlignment="1">
      <alignment horizontal="right" vertical="center"/>
    </xf>
    <xf numFmtId="0" fontId="28" fillId="28" borderId="0" xfId="42" applyFont="1" applyFill="1" applyBorder="1" applyAlignment="1">
      <alignment vertical="center"/>
    </xf>
    <xf numFmtId="0" fontId="28" fillId="28" borderId="19" xfId="42" applyFont="1" applyFill="1" applyBorder="1" applyAlignment="1">
      <alignment vertical="center"/>
    </xf>
    <xf numFmtId="0" fontId="28" fillId="28" borderId="33" xfId="42" applyFont="1" applyFill="1" applyBorder="1" applyAlignment="1">
      <alignment vertical="center"/>
    </xf>
    <xf numFmtId="0" fontId="28" fillId="28" borderId="31" xfId="42" applyFont="1" applyFill="1" applyBorder="1" applyAlignment="1">
      <alignment vertical="center"/>
    </xf>
    <xf numFmtId="0" fontId="27" fillId="28" borderId="24" xfId="42" applyFont="1" applyFill="1" applyBorder="1" applyAlignment="1">
      <alignment horizontal="left" vertical="center"/>
    </xf>
    <xf numFmtId="0" fontId="27" fillId="28" borderId="25" xfId="42" applyFont="1" applyFill="1" applyBorder="1" applyAlignment="1">
      <alignment horizontal="left" vertical="center"/>
    </xf>
    <xf numFmtId="0" fontId="28" fillId="28" borderId="35" xfId="42" applyFont="1" applyFill="1" applyBorder="1" applyAlignment="1"/>
    <xf numFmtId="0" fontId="28" fillId="28" borderId="24" xfId="42" applyFont="1" applyFill="1" applyBorder="1" applyAlignment="1">
      <alignment vertical="center"/>
    </xf>
    <xf numFmtId="0" fontId="27" fillId="28" borderId="28" xfId="42" applyFont="1" applyFill="1" applyBorder="1" applyAlignment="1">
      <alignment horizontal="left" vertical="center"/>
    </xf>
    <xf numFmtId="0" fontId="27" fillId="28" borderId="29" xfId="42" applyFont="1" applyFill="1" applyBorder="1" applyAlignment="1">
      <alignment horizontal="left" vertical="center"/>
    </xf>
    <xf numFmtId="0" fontId="28" fillId="28" borderId="37" xfId="42" applyFont="1" applyFill="1" applyBorder="1" applyAlignment="1">
      <alignment vertical="center"/>
    </xf>
    <xf numFmtId="0" fontId="28" fillId="28" borderId="28" xfId="42" applyFont="1" applyFill="1" applyBorder="1" applyAlignment="1">
      <alignment vertical="center"/>
    </xf>
    <xf numFmtId="0" fontId="17" fillId="28" borderId="19" xfId="42" applyFont="1" applyFill="1" applyBorder="1" applyAlignment="1">
      <alignment vertical="center" wrapText="1"/>
    </xf>
    <xf numFmtId="0" fontId="17" fillId="28" borderId="30" xfId="42" applyFont="1" applyFill="1" applyBorder="1" applyAlignment="1">
      <alignment vertical="center" wrapText="1"/>
    </xf>
    <xf numFmtId="0" fontId="17" fillId="28" borderId="36" xfId="42" applyFont="1" applyFill="1" applyBorder="1" applyAlignment="1">
      <alignment vertical="center" wrapText="1"/>
    </xf>
    <xf numFmtId="0" fontId="28" fillId="28" borderId="35" xfId="42" applyFont="1" applyFill="1" applyBorder="1" applyAlignment="1">
      <alignment vertical="center"/>
    </xf>
    <xf numFmtId="0" fontId="28" fillId="28" borderId="0" xfId="42" applyFont="1" applyFill="1" applyBorder="1" applyAlignment="1">
      <alignment vertical="center" shrinkToFit="1"/>
    </xf>
    <xf numFmtId="0" fontId="28" fillId="28" borderId="21" xfId="42" applyFont="1" applyFill="1" applyBorder="1" applyAlignment="1">
      <alignment vertical="center"/>
    </xf>
    <xf numFmtId="0" fontId="27" fillId="28" borderId="28" xfId="42" applyFont="1" applyFill="1" applyBorder="1" applyAlignment="1">
      <alignment horizontal="right" vertical="center"/>
    </xf>
    <xf numFmtId="0" fontId="28" fillId="28" borderId="37" xfId="42" applyFont="1" applyFill="1" applyBorder="1" applyAlignment="1">
      <alignment horizontal="right" vertical="center" wrapText="1"/>
    </xf>
    <xf numFmtId="0" fontId="28" fillId="28" borderId="28" xfId="42" applyFont="1" applyFill="1" applyBorder="1" applyAlignment="1">
      <alignment vertical="center" wrapText="1"/>
    </xf>
    <xf numFmtId="0" fontId="28" fillId="28" borderId="29" xfId="42" applyFont="1" applyFill="1" applyBorder="1" applyAlignment="1">
      <alignment vertical="center"/>
    </xf>
    <xf numFmtId="0" fontId="27" fillId="28" borderId="24" xfId="42" applyFont="1" applyFill="1" applyBorder="1" applyAlignment="1">
      <alignment horizontal="right" vertical="center"/>
    </xf>
    <xf numFmtId="0" fontId="28" fillId="28" borderId="35" xfId="42" applyFont="1" applyFill="1" applyBorder="1" applyAlignment="1">
      <alignment horizontal="right" vertical="center" wrapText="1"/>
    </xf>
    <xf numFmtId="0" fontId="28" fillId="28" borderId="24" xfId="42" applyFont="1" applyFill="1" applyBorder="1" applyAlignment="1">
      <alignment vertical="center" wrapText="1"/>
    </xf>
    <xf numFmtId="0" fontId="25" fillId="28" borderId="25" xfId="42" applyFont="1" applyFill="1" applyBorder="1" applyAlignment="1">
      <alignment horizontal="right" vertical="top"/>
    </xf>
    <xf numFmtId="0" fontId="28" fillId="28" borderId="26" xfId="42" applyFont="1" applyFill="1" applyBorder="1" applyAlignment="1">
      <alignment vertical="center" wrapText="1"/>
    </xf>
    <xf numFmtId="0" fontId="28" fillId="28" borderId="39" xfId="42" applyFont="1" applyFill="1" applyBorder="1" applyAlignment="1">
      <alignment vertical="center" wrapText="1"/>
    </xf>
    <xf numFmtId="0" fontId="17" fillId="28" borderId="40" xfId="42" applyFont="1" applyFill="1" applyBorder="1" applyAlignment="1">
      <alignment vertical="center" wrapText="1"/>
    </xf>
    <xf numFmtId="0" fontId="27" fillId="28" borderId="10" xfId="42" applyFont="1" applyFill="1" applyBorder="1" applyAlignment="1">
      <alignment horizontal="left" vertical="center"/>
    </xf>
    <xf numFmtId="0" fontId="27" fillId="28" borderId="41" xfId="42" applyFont="1" applyFill="1" applyBorder="1" applyAlignment="1">
      <alignment horizontal="left" vertical="center"/>
    </xf>
    <xf numFmtId="0" fontId="28" fillId="28" borderId="42" xfId="42" applyFont="1" applyFill="1" applyBorder="1" applyAlignment="1">
      <alignment vertical="center"/>
    </xf>
    <xf numFmtId="0" fontId="28" fillId="28" borderId="10" xfId="42" applyFont="1" applyFill="1" applyBorder="1" applyAlignment="1">
      <alignment vertical="center"/>
    </xf>
    <xf numFmtId="0" fontId="27" fillId="28" borderId="10" xfId="42" applyFont="1" applyFill="1" applyBorder="1" applyAlignment="1">
      <alignment horizontal="right" vertical="center"/>
    </xf>
    <xf numFmtId="0" fontId="27" fillId="28" borderId="43" xfId="42" applyFont="1" applyFill="1" applyBorder="1" applyAlignment="1">
      <alignment horizontal="left" vertical="center"/>
    </xf>
    <xf numFmtId="0" fontId="27" fillId="28" borderId="20" xfId="42" applyFont="1" applyFill="1" applyBorder="1" applyAlignment="1">
      <alignment horizontal="left" vertical="center"/>
    </xf>
    <xf numFmtId="0" fontId="28" fillId="28" borderId="0" xfId="42" applyFont="1" applyFill="1" applyBorder="1" applyAlignment="1">
      <alignment horizontal="right" vertical="center"/>
    </xf>
    <xf numFmtId="0" fontId="29" fillId="28" borderId="0" xfId="42" applyFont="1" applyFill="1" applyBorder="1" applyAlignment="1">
      <alignment vertical="center"/>
    </xf>
    <xf numFmtId="0" fontId="25" fillId="28" borderId="21" xfId="42" applyFont="1" applyFill="1" applyBorder="1" applyAlignment="1">
      <alignment horizontal="right" vertical="top"/>
    </xf>
    <xf numFmtId="0" fontId="59" fillId="28" borderId="19" xfId="42" applyFont="1" applyFill="1" applyBorder="1" applyAlignment="1">
      <alignment horizontal="right" vertical="center"/>
    </xf>
    <xf numFmtId="0" fontId="59" fillId="28" borderId="0" xfId="42" applyFont="1" applyFill="1" applyBorder="1" applyAlignment="1">
      <alignment vertical="center" shrinkToFit="1"/>
    </xf>
    <xf numFmtId="0" fontId="59" fillId="28" borderId="21" xfId="42" applyFont="1" applyFill="1" applyBorder="1" applyAlignment="1">
      <alignment vertical="center" shrinkToFit="1"/>
    </xf>
    <xf numFmtId="0" fontId="28" fillId="28" borderId="25" xfId="42" applyFont="1" applyFill="1" applyBorder="1" applyAlignment="1">
      <alignment vertical="center"/>
    </xf>
    <xf numFmtId="0" fontId="27" fillId="28" borderId="24" xfId="42" applyFont="1" applyFill="1" applyBorder="1" applyAlignment="1">
      <alignment horizontal="left" vertical="center" shrinkToFit="1"/>
    </xf>
    <xf numFmtId="0" fontId="27" fillId="28" borderId="25" xfId="42" applyFont="1" applyFill="1" applyBorder="1" applyAlignment="1">
      <alignment horizontal="left" vertical="center" shrinkToFit="1"/>
    </xf>
    <xf numFmtId="0" fontId="58" fillId="28" borderId="0" xfId="42" applyFont="1" applyFill="1" applyBorder="1" applyAlignment="1">
      <alignment horizontal="right" vertical="center" shrinkToFit="1"/>
    </xf>
    <xf numFmtId="0" fontId="58" fillId="28" borderId="0" xfId="42" applyFont="1" applyFill="1" applyBorder="1" applyAlignment="1">
      <alignment horizontal="left" vertical="center"/>
    </xf>
    <xf numFmtId="0" fontId="27" fillId="28" borderId="44" xfId="42" applyFont="1" applyFill="1" applyBorder="1" applyAlignment="1">
      <alignment horizontal="left" vertical="center"/>
    </xf>
    <xf numFmtId="0" fontId="25" fillId="28" borderId="29" xfId="42" applyFont="1" applyFill="1" applyBorder="1" applyAlignment="1">
      <alignment horizontal="right" vertical="center"/>
    </xf>
    <xf numFmtId="0" fontId="17" fillId="28" borderId="0" xfId="42" applyNumberFormat="1" applyFont="1" applyFill="1" applyBorder="1" applyAlignment="1">
      <alignment vertical="center" wrapText="1"/>
    </xf>
    <xf numFmtId="0" fontId="27" fillId="28" borderId="24" xfId="42" applyFont="1" applyFill="1" applyBorder="1" applyAlignment="1">
      <alignment horizontal="right" vertical="center" shrinkToFit="1"/>
    </xf>
    <xf numFmtId="0" fontId="17" fillId="28" borderId="24" xfId="42" applyFont="1" applyFill="1" applyBorder="1">
      <alignment vertical="center"/>
    </xf>
    <xf numFmtId="0" fontId="29" fillId="28" borderId="24" xfId="42" applyFont="1" applyFill="1" applyBorder="1" applyAlignment="1">
      <alignment vertical="center"/>
    </xf>
    <xf numFmtId="0" fontId="28" fillId="28" borderId="37" xfId="42" applyFont="1" applyFill="1" applyBorder="1" applyAlignment="1">
      <alignment vertical="center" wrapText="1"/>
    </xf>
    <xf numFmtId="0" fontId="29" fillId="28" borderId="28" xfId="42" applyFont="1" applyFill="1" applyBorder="1" applyAlignment="1">
      <alignment vertical="center"/>
    </xf>
    <xf numFmtId="0" fontId="28" fillId="28" borderId="35" xfId="42" applyFont="1" applyFill="1" applyBorder="1" applyAlignment="1">
      <alignment vertical="center" wrapText="1"/>
    </xf>
    <xf numFmtId="0" fontId="28" fillId="28" borderId="37" xfId="42" applyFont="1" applyFill="1" applyBorder="1" applyAlignment="1">
      <alignment horizontal="right" vertical="center"/>
    </xf>
    <xf numFmtId="0" fontId="28" fillId="28" borderId="28" xfId="42" applyFont="1" applyFill="1" applyBorder="1" applyAlignment="1">
      <alignment vertical="center" shrinkToFit="1"/>
    </xf>
    <xf numFmtId="0" fontId="28" fillId="28" borderId="29" xfId="42" applyFont="1" applyFill="1" applyBorder="1" applyAlignment="1">
      <alignment vertical="center" shrinkToFit="1"/>
    </xf>
    <xf numFmtId="0" fontId="17" fillId="28" borderId="0" xfId="42" applyFont="1" applyFill="1" applyBorder="1" applyAlignment="1">
      <alignment vertical="center" wrapText="1"/>
    </xf>
    <xf numFmtId="0" fontId="17" fillId="28" borderId="53" xfId="42" applyFont="1" applyFill="1" applyBorder="1" applyAlignment="1">
      <alignment vertical="center" wrapText="1"/>
    </xf>
    <xf numFmtId="0" fontId="27" fillId="28" borderId="44" xfId="42" applyFont="1" applyFill="1" applyBorder="1" applyAlignment="1">
      <alignment horizontal="right" vertical="center"/>
    </xf>
    <xf numFmtId="0" fontId="25" fillId="28" borderId="0" xfId="42" applyFont="1" applyFill="1" applyBorder="1" applyAlignment="1">
      <alignment horizontal="right" vertical="top"/>
    </xf>
    <xf numFmtId="0" fontId="28" fillId="28" borderId="21" xfId="42" applyFont="1" applyFill="1" applyBorder="1" applyAlignment="1">
      <alignment vertical="center" shrinkToFit="1"/>
    </xf>
    <xf numFmtId="0" fontId="17" fillId="28" borderId="42" xfId="42" applyFont="1" applyFill="1" applyBorder="1" applyAlignment="1">
      <alignment vertical="center" wrapText="1"/>
    </xf>
    <xf numFmtId="0" fontId="28" fillId="28" borderId="28" xfId="42" applyFont="1" applyFill="1" applyBorder="1" applyAlignment="1">
      <alignment horizontal="right" vertical="center"/>
    </xf>
    <xf numFmtId="0" fontId="28" fillId="28" borderId="46" xfId="42" applyFont="1" applyFill="1" applyBorder="1" applyAlignment="1">
      <alignment vertical="center" wrapText="1"/>
    </xf>
    <xf numFmtId="0" fontId="28" fillId="28" borderId="35" xfId="42" applyFont="1" applyFill="1" applyBorder="1" applyAlignment="1">
      <alignment vertical="center" shrinkToFit="1"/>
    </xf>
    <xf numFmtId="0" fontId="28" fillId="28" borderId="24" xfId="42" applyFont="1" applyFill="1" applyBorder="1" applyAlignment="1">
      <alignment vertical="center" shrinkToFit="1"/>
    </xf>
    <xf numFmtId="0" fontId="27" fillId="28" borderId="45" xfId="42" applyFont="1" applyFill="1" applyBorder="1" applyAlignment="1">
      <alignment horizontal="right" vertical="center"/>
    </xf>
    <xf numFmtId="0" fontId="27" fillId="28" borderId="10" xfId="42" applyFont="1" applyFill="1" applyBorder="1" applyAlignment="1">
      <alignment horizontal="left" vertical="center" shrinkToFit="1"/>
    </xf>
    <xf numFmtId="0" fontId="27" fillId="28" borderId="41" xfId="42" applyFont="1" applyFill="1" applyBorder="1" applyAlignment="1">
      <alignment horizontal="left" vertical="center" shrinkToFit="1"/>
    </xf>
    <xf numFmtId="0" fontId="28" fillId="28" borderId="42" xfId="42" applyFont="1" applyFill="1" applyBorder="1" applyAlignment="1">
      <alignment vertical="center" wrapText="1"/>
    </xf>
    <xf numFmtId="0" fontId="28" fillId="28" borderId="10" xfId="42" applyFont="1" applyFill="1" applyBorder="1" applyAlignment="1">
      <alignment vertical="center" wrapText="1"/>
    </xf>
    <xf numFmtId="0" fontId="29" fillId="28" borderId="10" xfId="42" applyFont="1" applyFill="1" applyBorder="1" applyAlignment="1">
      <alignment vertical="center"/>
    </xf>
    <xf numFmtId="0" fontId="28" fillId="28" borderId="41" xfId="42" applyFont="1" applyFill="1" applyBorder="1" applyAlignment="1">
      <alignment vertical="center"/>
    </xf>
    <xf numFmtId="0" fontId="28" fillId="28" borderId="35" xfId="42" applyFont="1" applyFill="1" applyBorder="1" applyAlignment="1">
      <alignment horizontal="right" vertical="center"/>
    </xf>
    <xf numFmtId="0" fontId="28" fillId="28" borderId="25" xfId="42" applyFont="1" applyFill="1" applyBorder="1" applyAlignment="1">
      <alignment vertical="center" shrinkToFit="1"/>
    </xf>
    <xf numFmtId="0" fontId="28" fillId="28" borderId="34" xfId="42" applyFont="1" applyFill="1" applyBorder="1" applyAlignment="1">
      <alignment vertical="center" wrapText="1"/>
    </xf>
    <xf numFmtId="0" fontId="17" fillId="28" borderId="34" xfId="42" applyFont="1" applyFill="1" applyBorder="1">
      <alignment vertical="center"/>
    </xf>
    <xf numFmtId="0" fontId="27" fillId="28" borderId="27" xfId="42" applyFont="1" applyFill="1" applyBorder="1" applyAlignment="1">
      <alignment horizontal="right" vertical="center" shrinkToFit="1"/>
    </xf>
    <xf numFmtId="0" fontId="27" fillId="28" borderId="31" xfId="42" applyFont="1" applyFill="1" applyBorder="1" applyAlignment="1">
      <alignment horizontal="left" vertical="center" shrinkToFit="1"/>
    </xf>
    <xf numFmtId="0" fontId="27" fillId="28" borderId="31" xfId="42" applyFont="1" applyFill="1" applyBorder="1" applyAlignment="1">
      <alignment horizontal="right" vertical="center" shrinkToFit="1"/>
    </xf>
    <xf numFmtId="0" fontId="17" fillId="28" borderId="37" xfId="42" applyFont="1" applyFill="1" applyBorder="1" applyAlignment="1">
      <alignment horizontal="left" vertical="center" wrapText="1"/>
    </xf>
    <xf numFmtId="0" fontId="17" fillId="28" borderId="28" xfId="42" applyFont="1" applyFill="1" applyBorder="1" applyAlignment="1">
      <alignment horizontal="left" vertical="center" wrapText="1"/>
    </xf>
    <xf numFmtId="0" fontId="17" fillId="28" borderId="57" xfId="42" applyFont="1" applyFill="1" applyBorder="1" applyAlignment="1">
      <alignment horizontal="left" vertical="center" wrapText="1"/>
    </xf>
    <xf numFmtId="0" fontId="17" fillId="28" borderId="19" xfId="42" applyFont="1" applyFill="1" applyBorder="1" applyAlignment="1">
      <alignment horizontal="left" vertical="center" wrapText="1"/>
    </xf>
    <xf numFmtId="0" fontId="17" fillId="28" borderId="30" xfId="42" applyFont="1" applyFill="1" applyBorder="1" applyAlignment="1">
      <alignment horizontal="left" vertical="center" wrapText="1"/>
    </xf>
    <xf numFmtId="0" fontId="17" fillId="28" borderId="19" xfId="42" applyNumberFormat="1" applyFont="1" applyFill="1" applyBorder="1" applyAlignment="1">
      <alignment vertical="center" wrapText="1"/>
    </xf>
    <xf numFmtId="0" fontId="28" fillId="28" borderId="37" xfId="42" applyFont="1" applyFill="1" applyBorder="1">
      <alignment vertical="center"/>
    </xf>
    <xf numFmtId="0" fontId="28" fillId="28" borderId="28" xfId="42" applyFont="1" applyFill="1" applyBorder="1">
      <alignment vertical="center"/>
    </xf>
    <xf numFmtId="0" fontId="28" fillId="28" borderId="35" xfId="42" applyFont="1" applyFill="1" applyBorder="1">
      <alignment vertical="center"/>
    </xf>
    <xf numFmtId="0" fontId="28" fillId="28" borderId="24" xfId="42" applyFont="1" applyFill="1" applyBorder="1">
      <alignment vertical="center"/>
    </xf>
    <xf numFmtId="0" fontId="28" fillId="28" borderId="19" xfId="42" applyFont="1" applyFill="1" applyBorder="1">
      <alignment vertical="center"/>
    </xf>
    <xf numFmtId="0" fontId="28" fillId="28" borderId="0" xfId="42" applyFont="1" applyFill="1">
      <alignment vertical="center"/>
    </xf>
    <xf numFmtId="0" fontId="17" fillId="28" borderId="33" xfId="42" applyFont="1" applyFill="1" applyBorder="1">
      <alignment vertical="center"/>
    </xf>
    <xf numFmtId="0" fontId="17" fillId="28" borderId="32" xfId="42" applyFont="1" applyFill="1" applyBorder="1">
      <alignment vertical="center"/>
    </xf>
    <xf numFmtId="0" fontId="22" fillId="28" borderId="0" xfId="0" applyFont="1" applyFill="1">
      <alignment vertical="center"/>
    </xf>
    <xf numFmtId="0" fontId="17" fillId="28" borderId="19" xfId="42" applyFont="1" applyFill="1" applyBorder="1">
      <alignment vertical="center"/>
    </xf>
    <xf numFmtId="0" fontId="17" fillId="28" borderId="21" xfId="42" applyFont="1" applyFill="1" applyBorder="1">
      <alignment vertical="center"/>
    </xf>
    <xf numFmtId="0" fontId="25" fillId="28" borderId="0" xfId="42" applyFont="1" applyFill="1" applyAlignment="1">
      <alignment horizontal="right" vertical="center"/>
    </xf>
    <xf numFmtId="0" fontId="27" fillId="28" borderId="0" xfId="42" applyFont="1" applyFill="1" applyAlignment="1">
      <alignment horizontal="right" vertical="center"/>
    </xf>
    <xf numFmtId="0" fontId="27" fillId="28" borderId="0" xfId="42" applyFont="1" applyFill="1" applyAlignment="1">
      <alignment horizontal="left" vertical="center"/>
    </xf>
    <xf numFmtId="0" fontId="28" fillId="28" borderId="0" xfId="42" applyFont="1" applyFill="1" applyAlignment="1">
      <alignment vertical="center" shrinkToFit="1"/>
    </xf>
    <xf numFmtId="0" fontId="28" fillId="28" borderId="21" xfId="42" applyFont="1" applyFill="1" applyBorder="1">
      <alignment vertical="center"/>
    </xf>
    <xf numFmtId="0" fontId="28" fillId="28" borderId="24" xfId="42" applyFont="1" applyFill="1" applyBorder="1" applyAlignment="1">
      <alignment horizontal="right" vertical="center"/>
    </xf>
    <xf numFmtId="0" fontId="23" fillId="28" borderId="0" xfId="42" applyFont="1" applyFill="1">
      <alignment vertical="center"/>
    </xf>
    <xf numFmtId="0" fontId="38" fillId="28" borderId="0" xfId="42" applyFont="1" applyFill="1" applyAlignment="1">
      <alignment horizontal="left" vertical="center" indent="1"/>
    </xf>
    <xf numFmtId="0" fontId="17" fillId="28" borderId="0" xfId="42" applyFont="1" applyFill="1" applyAlignment="1">
      <alignment horizontal="right" vertical="center"/>
    </xf>
    <xf numFmtId="0" fontId="31" fillId="28" borderId="0" xfId="42" applyFont="1" applyFill="1" applyBorder="1" applyAlignment="1">
      <alignment horizontal="left" vertical="center" wrapText="1" indent="1"/>
    </xf>
    <xf numFmtId="0" fontId="21" fillId="0" borderId="23" xfId="42" applyFont="1" applyBorder="1" applyAlignment="1">
      <alignment horizontal="center" vertical="center" shrinkToFit="1"/>
    </xf>
    <xf numFmtId="0" fontId="17" fillId="0" borderId="0" xfId="42" applyFont="1" applyAlignment="1">
      <alignment vertical="center" shrinkToFit="1"/>
    </xf>
    <xf numFmtId="0" fontId="17" fillId="28" borderId="0" xfId="42" applyFont="1" applyFill="1" applyAlignment="1">
      <alignment vertical="center" shrinkToFit="1"/>
    </xf>
    <xf numFmtId="0" fontId="20" fillId="28" borderId="0" xfId="42" applyFont="1" applyFill="1" applyAlignment="1">
      <alignment horizontal="centerContinuous" vertical="center" shrinkToFit="1"/>
    </xf>
    <xf numFmtId="0" fontId="17" fillId="28" borderId="0" xfId="42" applyFont="1" applyFill="1" applyAlignment="1">
      <alignment horizontal="centerContinuous" vertical="center" shrinkToFit="1"/>
    </xf>
    <xf numFmtId="0" fontId="17" fillId="28" borderId="0" xfId="42" applyFont="1" applyFill="1" applyBorder="1" applyAlignment="1">
      <alignment vertical="center" shrinkToFit="1"/>
    </xf>
    <xf numFmtId="0" fontId="42" fillId="28" borderId="0" xfId="42" applyFont="1" applyFill="1" applyAlignment="1">
      <alignment horizontal="left" vertical="center" wrapText="1"/>
    </xf>
    <xf numFmtId="0" fontId="27" fillId="28" borderId="0" xfId="42" applyFont="1" applyFill="1" applyAlignment="1">
      <alignment horizontal="left" vertical="center" wrapText="1"/>
    </xf>
    <xf numFmtId="0" fontId="0" fillId="28" borderId="0" xfId="0" applyFill="1" applyAlignment="1">
      <alignment horizontal="left" vertical="center" wrapText="1"/>
    </xf>
    <xf numFmtId="0" fontId="48" fillId="28" borderId="0" xfId="42" applyFont="1" applyFill="1" applyAlignment="1">
      <alignment horizontal="right" vertical="center"/>
    </xf>
    <xf numFmtId="0" fontId="67" fillId="28" borderId="0" xfId="0" applyFont="1" applyFill="1" applyAlignment="1">
      <alignment horizontal="right" vertical="center"/>
    </xf>
    <xf numFmtId="0" fontId="27" fillId="28" borderId="0" xfId="42" applyFont="1" applyFill="1" applyAlignment="1">
      <alignment vertical="center" wrapText="1"/>
    </xf>
    <xf numFmtId="0" fontId="0" fillId="28" borderId="0" xfId="0" applyFill="1" applyAlignment="1">
      <alignment vertical="center" wrapText="1"/>
    </xf>
    <xf numFmtId="0" fontId="60" fillId="28" borderId="0" xfId="42" applyFont="1" applyFill="1" applyBorder="1" applyAlignment="1">
      <alignment horizontal="left" vertical="center"/>
    </xf>
    <xf numFmtId="0" fontId="47" fillId="28" borderId="0" xfId="41" applyFill="1" applyBorder="1" applyAlignment="1">
      <alignment vertical="center"/>
    </xf>
    <xf numFmtId="0" fontId="41" fillId="28" borderId="0" xfId="41" applyFont="1" applyFill="1" applyBorder="1" applyAlignment="1">
      <alignment vertical="center"/>
    </xf>
    <xf numFmtId="0" fontId="17" fillId="28" borderId="35" xfId="42" applyFont="1" applyFill="1" applyBorder="1" applyAlignment="1">
      <alignment horizontal="center" vertical="center"/>
    </xf>
    <xf numFmtId="0" fontId="17" fillId="28" borderId="24" xfId="42" applyFont="1" applyFill="1" applyBorder="1" applyAlignment="1">
      <alignment horizontal="center" vertical="center"/>
    </xf>
    <xf numFmtId="0" fontId="17" fillId="28" borderId="25" xfId="42" applyFont="1" applyFill="1" applyBorder="1" applyAlignment="1">
      <alignment horizontal="center" vertical="center"/>
    </xf>
    <xf numFmtId="0" fontId="59" fillId="28" borderId="0" xfId="42" applyFont="1" applyFill="1" applyBorder="1" applyAlignment="1">
      <alignment vertical="center" wrapText="1"/>
    </xf>
    <xf numFmtId="0" fontId="59" fillId="28" borderId="21" xfId="42" applyFont="1" applyFill="1" applyBorder="1" applyAlignment="1">
      <alignment vertical="center" wrapText="1"/>
    </xf>
    <xf numFmtId="0" fontId="28" fillId="28" borderId="31" xfId="42" applyFont="1" applyFill="1" applyBorder="1" applyAlignment="1">
      <alignment vertical="center" shrinkToFit="1"/>
    </xf>
    <xf numFmtId="0" fontId="28" fillId="28" borderId="32" xfId="42" applyFont="1" applyFill="1" applyBorder="1" applyAlignment="1">
      <alignment vertical="center" shrinkToFit="1"/>
    </xf>
    <xf numFmtId="0" fontId="25" fillId="28" borderId="16" xfId="42" applyFont="1" applyFill="1" applyBorder="1" applyAlignment="1">
      <alignment horizontal="right" vertical="top"/>
    </xf>
    <xf numFmtId="0" fontId="27" fillId="28" borderId="31" xfId="42" applyFont="1" applyFill="1" applyBorder="1" applyAlignment="1">
      <alignment horizontal="left" vertical="center"/>
    </xf>
    <xf numFmtId="0" fontId="27" fillId="28" borderId="32" xfId="42" applyFont="1" applyFill="1" applyBorder="1" applyAlignment="1">
      <alignment horizontal="left" vertical="center"/>
    </xf>
    <xf numFmtId="0" fontId="59" fillId="28" borderId="37" xfId="42" applyFont="1" applyFill="1" applyBorder="1" applyAlignment="1">
      <alignment vertical="center" shrinkToFit="1"/>
    </xf>
    <xf numFmtId="0" fontId="59" fillId="28" borderId="28" xfId="42" applyFont="1" applyFill="1" applyBorder="1" applyAlignment="1">
      <alignment vertical="center" shrinkToFit="1"/>
    </xf>
    <xf numFmtId="0" fontId="65" fillId="28" borderId="28" xfId="42" applyFont="1" applyFill="1" applyBorder="1" applyAlignment="1">
      <alignment vertical="center"/>
    </xf>
    <xf numFmtId="0" fontId="59" fillId="28" borderId="28" xfId="42" applyFont="1" applyFill="1" applyBorder="1" applyAlignment="1">
      <alignment vertical="center"/>
    </xf>
    <xf numFmtId="0" fontId="59" fillId="28" borderId="29" xfId="42" applyFont="1" applyFill="1" applyBorder="1" applyAlignment="1">
      <alignment vertical="center"/>
    </xf>
    <xf numFmtId="0" fontId="27" fillId="28" borderId="32" xfId="42" applyFont="1" applyFill="1" applyBorder="1" applyAlignment="1">
      <alignment horizontal="left" vertical="center" shrinkToFit="1"/>
    </xf>
    <xf numFmtId="0" fontId="59" fillId="28" borderId="19" xfId="42" applyFont="1" applyFill="1" applyBorder="1" applyAlignment="1">
      <alignment vertical="center" shrinkToFit="1"/>
    </xf>
    <xf numFmtId="0" fontId="17" fillId="28" borderId="0" xfId="42" applyFont="1" applyFill="1" applyAlignment="1">
      <alignment horizontal="left" vertical="center"/>
    </xf>
    <xf numFmtId="0" fontId="39" fillId="28" borderId="47" xfId="42" applyFont="1" applyFill="1" applyBorder="1" applyAlignment="1">
      <alignment horizontal="left" vertical="center"/>
    </xf>
    <xf numFmtId="0" fontId="27" fillId="28" borderId="0" xfId="42" applyFont="1" applyFill="1">
      <alignment vertical="center"/>
    </xf>
    <xf numFmtId="0" fontId="27" fillId="28" borderId="10" xfId="42" applyFont="1" applyFill="1" applyBorder="1">
      <alignment vertical="center"/>
    </xf>
    <xf numFmtId="0" fontId="17" fillId="28" borderId="21" xfId="42" applyFont="1" applyFill="1" applyBorder="1" applyAlignment="1">
      <alignment horizontal="left" vertical="center"/>
    </xf>
    <xf numFmtId="0" fontId="17" fillId="28" borderId="10" xfId="42" applyFont="1" applyFill="1" applyBorder="1" applyAlignment="1">
      <alignment horizontal="left" vertical="center"/>
    </xf>
    <xf numFmtId="0" fontId="17" fillId="28" borderId="72" xfId="42" applyFont="1" applyFill="1" applyBorder="1" applyAlignment="1">
      <alignment horizontal="right" vertical="center"/>
    </xf>
    <xf numFmtId="0" fontId="17" fillId="28" borderId="11" xfId="42" applyFont="1" applyFill="1" applyBorder="1" applyAlignment="1">
      <alignment horizontal="right" vertical="center"/>
    </xf>
    <xf numFmtId="0" fontId="68" fillId="28" borderId="0" xfId="42" applyFont="1" applyFill="1" applyAlignment="1">
      <alignment horizontal="center" vertical="center" wrapText="1"/>
    </xf>
    <xf numFmtId="0" fontId="68" fillId="28" borderId="14" xfId="0" applyFont="1" applyFill="1" applyBorder="1" applyAlignment="1">
      <alignment horizontal="center" vertical="center"/>
    </xf>
    <xf numFmtId="0" fontId="21" fillId="28" borderId="0" xfId="42" applyFont="1" applyFill="1" applyBorder="1" applyAlignment="1">
      <alignment horizontal="center" vertical="center" shrinkToFit="1"/>
    </xf>
    <xf numFmtId="0" fontId="27" fillId="28" borderId="15" xfId="42" applyFont="1" applyFill="1" applyBorder="1" applyAlignment="1">
      <alignment vertical="center"/>
    </xf>
    <xf numFmtId="0" fontId="27" fillId="28" borderId="28" xfId="42" applyFont="1" applyFill="1" applyBorder="1" applyAlignment="1">
      <alignment vertical="center"/>
    </xf>
    <xf numFmtId="0" fontId="17" fillId="28" borderId="15" xfId="42" applyFont="1" applyFill="1" applyBorder="1" applyAlignment="1">
      <alignment horizontal="left" vertical="center"/>
    </xf>
    <xf numFmtId="0" fontId="17" fillId="28" borderId="28" xfId="42" applyFont="1" applyFill="1" applyBorder="1" applyAlignment="1">
      <alignment horizontal="left" vertical="center"/>
    </xf>
    <xf numFmtId="0" fontId="27" fillId="28" borderId="24" xfId="42" applyFont="1" applyFill="1" applyBorder="1" applyAlignment="1">
      <alignment vertical="center"/>
    </xf>
    <xf numFmtId="0" fontId="17" fillId="28" borderId="25" xfId="42" applyFont="1" applyFill="1" applyBorder="1" applyAlignment="1">
      <alignment horizontal="left" vertical="center"/>
    </xf>
    <xf numFmtId="0" fontId="17" fillId="28" borderId="29" xfId="42" applyFont="1" applyFill="1" applyBorder="1" applyAlignment="1">
      <alignment horizontal="left" vertical="center"/>
    </xf>
    <xf numFmtId="0" fontId="27" fillId="28" borderId="10" xfId="42" applyFont="1" applyFill="1" applyBorder="1" applyAlignment="1">
      <alignment vertical="center"/>
    </xf>
    <xf numFmtId="0" fontId="17" fillId="28" borderId="41" xfId="42" applyFont="1" applyFill="1" applyBorder="1" applyAlignment="1">
      <alignment horizontal="left" vertical="center"/>
    </xf>
    <xf numFmtId="0" fontId="17" fillId="28" borderId="16" xfId="42" applyFont="1" applyFill="1" applyBorder="1" applyAlignment="1">
      <alignment horizontal="left" vertical="center"/>
    </xf>
    <xf numFmtId="0" fontId="28" fillId="28" borderId="0" xfId="42" applyFont="1" applyFill="1" applyBorder="1" applyAlignment="1">
      <alignment vertical="top"/>
    </xf>
    <xf numFmtId="0" fontId="58" fillId="28" borderId="21" xfId="42" applyFont="1" applyFill="1" applyBorder="1" applyAlignment="1">
      <alignment horizontal="left" vertical="center"/>
    </xf>
    <xf numFmtId="0" fontId="27" fillId="28" borderId="28" xfId="42" applyFont="1" applyFill="1" applyBorder="1" applyAlignment="1">
      <alignment horizontal="left" vertical="center" shrinkToFit="1"/>
    </xf>
    <xf numFmtId="0" fontId="27" fillId="28" borderId="29" xfId="42" applyFont="1" applyFill="1" applyBorder="1" applyAlignment="1">
      <alignment horizontal="left" vertical="center" shrinkToFit="1"/>
    </xf>
    <xf numFmtId="0" fontId="28" fillId="28" borderId="0" xfId="42" applyFont="1" applyFill="1" applyBorder="1" applyAlignment="1">
      <alignment horizontal="left" vertical="center" shrinkToFit="1"/>
    </xf>
    <xf numFmtId="0" fontId="28" fillId="28" borderId="21" xfId="42" applyFont="1" applyFill="1" applyBorder="1" applyAlignment="1">
      <alignment horizontal="left" vertical="center" shrinkToFit="1"/>
    </xf>
    <xf numFmtId="0" fontId="28" fillId="28" borderId="15" xfId="42" applyFont="1" applyFill="1" applyBorder="1" applyAlignment="1">
      <alignment horizontal="left" vertical="center" shrinkToFit="1"/>
    </xf>
    <xf numFmtId="0" fontId="28" fillId="28" borderId="16" xfId="42" applyFont="1" applyFill="1" applyBorder="1" applyAlignment="1">
      <alignment horizontal="left" vertical="center" shrinkToFit="1"/>
    </xf>
    <xf numFmtId="0" fontId="27" fillId="28" borderId="0" xfId="42" applyFont="1" applyFill="1" applyAlignment="1">
      <alignment horizontal="right" vertical="center" shrinkToFit="1"/>
    </xf>
    <xf numFmtId="0" fontId="27" fillId="28" borderId="28" xfId="42" applyFont="1" applyFill="1" applyBorder="1">
      <alignment vertical="center"/>
    </xf>
    <xf numFmtId="0" fontId="31" fillId="28" borderId="37" xfId="42" applyFont="1" applyFill="1" applyBorder="1">
      <alignment vertical="center"/>
    </xf>
    <xf numFmtId="0" fontId="31" fillId="28" borderId="28" xfId="42" applyFont="1" applyFill="1" applyBorder="1">
      <alignment vertical="center"/>
    </xf>
    <xf numFmtId="0" fontId="31" fillId="28" borderId="29" xfId="42" applyFont="1" applyFill="1" applyBorder="1">
      <alignment vertical="center"/>
    </xf>
    <xf numFmtId="0" fontId="69" fillId="28" borderId="10" xfId="42" applyFont="1" applyFill="1" applyBorder="1">
      <alignment vertical="center"/>
    </xf>
    <xf numFmtId="0" fontId="69" fillId="0" borderId="10" xfId="42" applyFont="1" applyBorder="1">
      <alignment vertical="center"/>
    </xf>
    <xf numFmtId="0" fontId="69" fillId="0" borderId="0" xfId="42" applyFont="1">
      <alignment vertical="center"/>
    </xf>
    <xf numFmtId="0" fontId="27" fillId="28" borderId="0" xfId="42" applyFont="1" applyFill="1" applyBorder="1" applyAlignment="1">
      <alignment vertical="center"/>
    </xf>
    <xf numFmtId="0" fontId="17" fillId="28" borderId="0" xfId="42" applyFont="1" applyFill="1" applyBorder="1" applyAlignment="1">
      <alignment horizontal="left" vertical="center"/>
    </xf>
    <xf numFmtId="0" fontId="17" fillId="28" borderId="28" xfId="42" applyFont="1" applyFill="1" applyBorder="1" applyAlignment="1">
      <alignment vertical="center"/>
    </xf>
    <xf numFmtId="0" fontId="17" fillId="28" borderId="29" xfId="42" applyFont="1" applyFill="1" applyBorder="1" applyAlignment="1">
      <alignment vertical="center"/>
    </xf>
    <xf numFmtId="0" fontId="26" fillId="28" borderId="0" xfId="42" applyFont="1" applyFill="1" applyBorder="1" applyAlignment="1">
      <alignment horizontal="left" vertical="center"/>
    </xf>
    <xf numFmtId="0" fontId="26" fillId="28" borderId="21" xfId="42" applyFont="1" applyFill="1" applyBorder="1" applyAlignment="1">
      <alignment horizontal="left" vertical="center"/>
    </xf>
    <xf numFmtId="0" fontId="26" fillId="28" borderId="0" xfId="0" applyFont="1" applyFill="1" applyBorder="1" applyAlignment="1">
      <alignment horizontal="left" vertical="center"/>
    </xf>
    <xf numFmtId="0" fontId="26" fillId="28" borderId="21" xfId="0" applyFont="1" applyFill="1" applyBorder="1" applyAlignment="1">
      <alignment horizontal="left" vertical="center"/>
    </xf>
    <xf numFmtId="0" fontId="27" fillId="28" borderId="28" xfId="0" applyFont="1" applyFill="1" applyBorder="1" applyAlignment="1">
      <alignment horizontal="left" vertical="center"/>
    </xf>
    <xf numFmtId="0" fontId="28" fillId="28" borderId="0" xfId="42" applyFont="1" applyFill="1" applyBorder="1" applyAlignment="1">
      <alignment horizontal="left" vertical="center"/>
    </xf>
    <xf numFmtId="0" fontId="28" fillId="28" borderId="21" xfId="42" applyFont="1" applyFill="1" applyBorder="1" applyAlignment="1">
      <alignment horizontal="left" vertical="center"/>
    </xf>
    <xf numFmtId="0" fontId="26" fillId="28" borderId="0" xfId="0" applyFont="1" applyFill="1" applyBorder="1" applyAlignment="1">
      <alignment horizontal="right" vertical="center"/>
    </xf>
    <xf numFmtId="0" fontId="60" fillId="28" borderId="0" xfId="42" applyFont="1" applyFill="1" applyBorder="1" applyAlignment="1">
      <alignment horizontal="right"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28" borderId="0" xfId="42" applyFont="1" applyFill="1" applyBorder="1" applyAlignment="1">
      <alignment horizontal="right" vertical="center"/>
    </xf>
    <xf numFmtId="0" fontId="29" fillId="24" borderId="0" xfId="42" applyFont="1" applyFill="1" applyBorder="1" applyAlignment="1">
      <alignment vertical="center"/>
    </xf>
    <xf numFmtId="0" fontId="27" fillId="28" borderId="0" xfId="42" applyFont="1" applyFill="1" applyBorder="1" applyAlignment="1">
      <alignment horizontal="left" vertical="center" shrinkToFit="1"/>
    </xf>
    <xf numFmtId="0" fontId="27" fillId="28" borderId="21" xfId="42" applyFont="1" applyFill="1" applyBorder="1" applyAlignment="1">
      <alignment horizontal="left" vertical="center" shrinkToFit="1"/>
    </xf>
    <xf numFmtId="0" fontId="28" fillId="28" borderId="19" xfId="42" applyFont="1" applyFill="1" applyBorder="1" applyAlignment="1">
      <alignment vertical="center" shrinkToFit="1"/>
    </xf>
    <xf numFmtId="0" fontId="28" fillId="28" borderId="0" xfId="42" applyFont="1" applyFill="1" applyBorder="1" applyAlignment="1">
      <alignment vertical="center" shrinkToFit="1"/>
    </xf>
    <xf numFmtId="0" fontId="28" fillId="28" borderId="0" xfId="42" applyFont="1" applyFill="1" applyBorder="1" applyAlignment="1">
      <alignment vertical="center"/>
    </xf>
    <xf numFmtId="0" fontId="28" fillId="28" borderId="21" xfId="42" applyFont="1" applyFill="1" applyBorder="1" applyAlignment="1">
      <alignment vertical="center" shrinkToFit="1"/>
    </xf>
    <xf numFmtId="176" fontId="28" fillId="26" borderId="0" xfId="42" applyNumberFormat="1" applyFont="1" applyFill="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3" borderId="67" xfId="42" applyFont="1" applyFill="1" applyBorder="1" applyAlignment="1">
      <alignment vertical="center" wrapText="1"/>
    </xf>
    <xf numFmtId="0" fontId="17" fillId="33" borderId="68" xfId="42" applyFont="1" applyFill="1" applyBorder="1" applyAlignment="1">
      <alignment vertical="center" wrapText="1"/>
    </xf>
    <xf numFmtId="0" fontId="17" fillId="33" borderId="69" xfId="42" applyFont="1" applyFill="1" applyBorder="1" applyAlignment="1">
      <alignment vertical="center" wrapText="1"/>
    </xf>
    <xf numFmtId="0" fontId="17" fillId="33" borderId="70" xfId="42" applyFont="1" applyFill="1" applyBorder="1" applyAlignment="1">
      <alignment horizontal="center" vertical="center"/>
    </xf>
    <xf numFmtId="0" fontId="17" fillId="33" borderId="13" xfId="42" applyFont="1" applyFill="1" applyBorder="1" applyAlignment="1">
      <alignment horizontal="center" vertical="center"/>
    </xf>
    <xf numFmtId="0" fontId="17" fillId="33" borderId="68" xfId="42" applyFont="1" applyFill="1" applyBorder="1" applyAlignment="1">
      <alignment horizontal="center" vertical="center"/>
    </xf>
    <xf numFmtId="0" fontId="45" fillId="0" borderId="0" xfId="42" applyFont="1" applyFill="1" applyAlignment="1">
      <alignment horizontal="center" vertical="center" wrapText="1"/>
    </xf>
    <xf numFmtId="0" fontId="46" fillId="0" borderId="0" xfId="0" applyFont="1" applyFill="1" applyAlignment="1">
      <alignment horizontal="center" vertical="center"/>
    </xf>
    <xf numFmtId="0" fontId="17" fillId="28" borderId="0" xfId="42" applyFont="1" applyFill="1" applyBorder="1" applyAlignment="1">
      <alignment vertical="center"/>
    </xf>
    <xf numFmtId="0" fontId="22" fillId="28" borderId="0" xfId="0" applyFont="1" applyFill="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28" borderId="13" xfId="42" applyFont="1" applyFill="1" applyBorder="1" applyAlignment="1">
      <alignment horizontal="center" vertical="center"/>
    </xf>
    <xf numFmtId="0" fontId="22" fillId="28" borderId="13" xfId="0" applyFont="1" applyFill="1" applyBorder="1" applyAlignment="1">
      <alignment horizontal="center" vertical="center"/>
    </xf>
    <xf numFmtId="0" fontId="17" fillId="0" borderId="13" xfId="42" applyFont="1"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7" fillId="28" borderId="0" xfId="42" applyFont="1" applyFill="1" applyAlignment="1">
      <alignment vertical="center" wrapText="1"/>
    </xf>
    <xf numFmtId="0" fontId="0" fillId="28" borderId="0" xfId="0" applyFill="1" applyAlignment="1">
      <alignment vertical="center" wrapText="1"/>
    </xf>
    <xf numFmtId="0" fontId="68" fillId="28" borderId="15" xfId="42" applyFont="1" applyFill="1" applyBorder="1" applyAlignment="1">
      <alignment horizontal="right" vertical="center"/>
    </xf>
    <xf numFmtId="0" fontId="68" fillId="28" borderId="15" xfId="0" applyFont="1" applyFill="1" applyBorder="1" applyAlignment="1">
      <alignment horizontal="right" vertical="center"/>
    </xf>
    <xf numFmtId="0" fontId="68" fillId="28" borderId="0" xfId="42" applyFont="1" applyFill="1" applyAlignment="1">
      <alignment horizontal="right" vertical="center"/>
    </xf>
    <xf numFmtId="0" fontId="68" fillId="28" borderId="0" xfId="0" applyFont="1" applyFill="1" applyAlignment="1">
      <alignment horizontal="right" vertical="center"/>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28"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28" borderId="20" xfId="42" applyFont="1" applyFill="1" applyBorder="1" applyAlignment="1">
      <alignment vertical="center"/>
    </xf>
    <xf numFmtId="0" fontId="22" fillId="28" borderId="44" xfId="0" applyFont="1" applyFill="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28" borderId="24" xfId="42" applyFont="1" applyFill="1" applyBorder="1" applyAlignment="1">
      <alignment horizontal="left" vertical="center" shrinkToFit="1"/>
    </xf>
    <xf numFmtId="0" fontId="22" fillId="28" borderId="28" xfId="0" applyFont="1" applyFill="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44"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28" borderId="15" xfId="42" applyFont="1" applyFill="1" applyBorder="1" applyAlignment="1">
      <alignment horizontal="left" vertical="center" shrinkToFit="1"/>
    </xf>
    <xf numFmtId="0" fontId="27" fillId="24" borderId="15" xfId="42" applyFont="1" applyFill="1" applyBorder="1" applyAlignment="1">
      <alignment horizontal="right" vertical="center"/>
    </xf>
    <xf numFmtId="0" fontId="27" fillId="28" borderId="15" xfId="42" applyFont="1" applyFill="1" applyBorder="1" applyAlignment="1">
      <alignment vertical="center"/>
    </xf>
    <xf numFmtId="0" fontId="22" fillId="28" borderId="15" xfId="0" applyFont="1" applyFill="1" applyBorder="1" applyAlignment="1">
      <alignment vertical="center"/>
    </xf>
    <xf numFmtId="0" fontId="22" fillId="28" borderId="28" xfId="0" applyFont="1" applyFill="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28" borderId="24" xfId="42" applyFont="1" applyFill="1" applyBorder="1" applyAlignment="1">
      <alignment vertical="center"/>
    </xf>
    <xf numFmtId="0" fontId="22" fillId="28" borderId="24" xfId="0" applyFont="1" applyFill="1" applyBorder="1" applyAlignment="1">
      <alignment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28" borderId="0" xfId="0" applyFont="1" applyFill="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7" fillId="0" borderId="24" xfId="42" applyFont="1" applyBorder="1" applyAlignment="1">
      <alignment horizontal="left" vertical="center" shrinkToFit="1"/>
    </xf>
    <xf numFmtId="0" fontId="22" fillId="0" borderId="0" xfId="0" applyFont="1" applyAlignment="1">
      <alignment horizontal="left" vertical="center" shrinkToFit="1"/>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28" borderId="20" xfId="42" applyFont="1" applyFill="1" applyBorder="1" applyAlignment="1">
      <alignment horizontal="left" vertical="center" wrapText="1"/>
    </xf>
    <xf numFmtId="0" fontId="17" fillId="28" borderId="0" xfId="42" applyFont="1" applyFill="1" applyBorder="1" applyAlignment="1">
      <alignment horizontal="left" vertical="center" wrapText="1"/>
    </xf>
    <xf numFmtId="0" fontId="17" fillId="28" borderId="21" xfId="42" applyFont="1" applyFill="1" applyBorder="1" applyAlignment="1">
      <alignment horizontal="left" vertical="center" wrapText="1"/>
    </xf>
    <xf numFmtId="0" fontId="27" fillId="24" borderId="28" xfId="42" applyFont="1" applyFill="1" applyBorder="1" applyAlignment="1">
      <alignment horizontal="right" vertical="center"/>
    </xf>
    <xf numFmtId="0" fontId="27" fillId="28" borderId="24" xfId="42" applyFont="1" applyFill="1" applyBorder="1" applyAlignment="1">
      <alignment horizontal="left" vertical="center"/>
    </xf>
    <xf numFmtId="0" fontId="27" fillId="28" borderId="28" xfId="42" applyFont="1" applyFill="1" applyBorder="1" applyAlignment="1">
      <alignment horizontal="left" vertical="center"/>
    </xf>
    <xf numFmtId="0" fontId="27" fillId="24" borderId="37" xfId="42" applyFont="1" applyFill="1" applyBorder="1" applyAlignment="1">
      <alignment horizontal="righ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8" borderId="10" xfId="42" applyFont="1" applyFill="1" applyBorder="1" applyAlignment="1">
      <alignment horizontal="left" vertical="center" shrinkToFit="1"/>
    </xf>
    <xf numFmtId="0" fontId="27" fillId="24" borderId="10" xfId="42" applyFont="1" applyFill="1" applyBorder="1" applyAlignment="1">
      <alignment horizontal="right" vertical="center"/>
    </xf>
    <xf numFmtId="0" fontId="27" fillId="28" borderId="10" xfId="42" applyFont="1" applyFill="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28" borderId="0" xfId="42" applyFont="1" applyFill="1" applyBorder="1" applyAlignment="1">
      <alignment vertical="center" wrapText="1"/>
    </xf>
    <xf numFmtId="0" fontId="28" fillId="28" borderId="21" xfId="42" applyFont="1" applyFill="1" applyBorder="1" applyAlignment="1">
      <alignment vertical="center" wrapTex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28" borderId="19" xfId="42" applyFont="1" applyFill="1" applyBorder="1" applyAlignment="1">
      <alignment horizontal="left" vertical="center" shrinkToFit="1"/>
    </xf>
    <xf numFmtId="0" fontId="28" fillId="28" borderId="0" xfId="42" applyFont="1" applyFill="1" applyBorder="1" applyAlignment="1">
      <alignment horizontal="left" vertical="center" shrinkToFit="1"/>
    </xf>
    <xf numFmtId="0" fontId="28" fillId="28" borderId="19" xfId="42" applyFont="1" applyFill="1" applyBorder="1" applyAlignment="1">
      <alignment horizontal="center" vertical="center" shrinkToFit="1"/>
    </xf>
    <xf numFmtId="0" fontId="28" fillId="28" borderId="0" xfId="42" applyFont="1" applyFill="1" applyBorder="1" applyAlignment="1">
      <alignment horizontal="center" vertical="center" shrinkToFit="1"/>
    </xf>
    <xf numFmtId="0" fontId="28" fillId="27" borderId="0" xfId="42" applyFont="1" applyFill="1" applyBorder="1" applyAlignment="1">
      <alignment horizontal="center" vertical="center" shrinkToFit="1"/>
    </xf>
    <xf numFmtId="0" fontId="28" fillId="28" borderId="22" xfId="42" applyFont="1" applyFill="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39" xfId="42" applyFont="1" applyBorder="1" applyAlignment="1">
      <alignment vertical="center" wrapText="1"/>
    </xf>
    <xf numFmtId="0" fontId="27" fillId="28" borderId="29" xfId="42" applyFont="1" applyFill="1" applyBorder="1" applyAlignment="1">
      <alignment horizontal="left" vertical="center" shrinkToFit="1"/>
    </xf>
    <xf numFmtId="0" fontId="28" fillId="28" borderId="37" xfId="42" applyFont="1" applyFill="1" applyBorder="1" applyAlignment="1">
      <alignment vertical="center" shrinkToFit="1"/>
    </xf>
    <xf numFmtId="0" fontId="28" fillId="28" borderId="28" xfId="42" applyFont="1" applyFill="1" applyBorder="1" applyAlignment="1">
      <alignment vertical="center" shrinkToFit="1"/>
    </xf>
    <xf numFmtId="0" fontId="28" fillId="0" borderId="0" xfId="42" applyFont="1" applyBorder="1" applyAlignment="1">
      <alignment vertical="center"/>
    </xf>
    <xf numFmtId="0" fontId="28" fillId="0" borderId="0" xfId="42" applyFont="1" applyBorder="1" applyAlignment="1">
      <alignmen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0" xfId="42" applyFont="1" applyBorder="1" applyAlignment="1">
      <alignment vertical="center" wrapText="1"/>
    </xf>
    <xf numFmtId="0" fontId="26" fillId="28" borderId="19" xfId="42" applyFont="1" applyFill="1" applyBorder="1" applyAlignment="1">
      <alignment horizontal="left" vertical="center" shrinkToFit="1"/>
    </xf>
    <xf numFmtId="0" fontId="26" fillId="28" borderId="0" xfId="42" applyFont="1" applyFill="1" applyBorder="1" applyAlignment="1">
      <alignment horizontal="left" vertical="center" shrinkToFit="1"/>
    </xf>
    <xf numFmtId="0" fontId="26" fillId="28" borderId="19" xfId="0" applyFont="1" applyFill="1" applyBorder="1" applyAlignment="1">
      <alignment horizontal="left" vertical="center" shrinkToFit="1"/>
    </xf>
    <xf numFmtId="0" fontId="26" fillId="28" borderId="0" xfId="0" applyFont="1" applyFill="1" applyBorder="1" applyAlignment="1">
      <alignment horizontal="left" vertical="center" shrinkToFit="1"/>
    </xf>
    <xf numFmtId="0" fontId="31" fillId="24" borderId="0" xfId="0" applyFont="1" applyFill="1" applyBorder="1" applyAlignment="1">
      <alignment horizontal="left" vertical="center"/>
    </xf>
    <xf numFmtId="0" fontId="26" fillId="28" borderId="37" xfId="0" applyFont="1" applyFill="1" applyBorder="1" applyAlignment="1">
      <alignment horizontal="left" vertical="center" shrinkToFit="1"/>
    </xf>
    <xf numFmtId="0" fontId="26" fillId="28" borderId="28" xfId="0" applyFont="1" applyFill="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36" fillId="28" borderId="0" xfId="42" applyFont="1" applyFill="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0"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7" fillId="28" borderId="25" xfId="42" applyFont="1" applyFill="1" applyBorder="1" applyAlignment="1">
      <alignment horizontal="left" vertical="center" shrinkToFit="1"/>
    </xf>
    <xf numFmtId="0" fontId="28" fillId="28" borderId="26" xfId="42" applyFont="1" applyFill="1" applyBorder="1" applyAlignment="1">
      <alignment vertical="center" wrapText="1"/>
    </xf>
    <xf numFmtId="0" fontId="28" fillId="28" borderId="39" xfId="42" applyFont="1" applyFill="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7" fillId="0" borderId="25" xfId="42" applyFont="1" applyBorder="1" applyAlignment="1">
      <alignment horizontal="left" vertical="center" shrinkToFi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28" borderId="24" xfId="42" applyFont="1" applyFill="1" applyBorder="1" applyAlignment="1">
      <alignment horizontal="left" vertical="center" wrapText="1"/>
    </xf>
    <xf numFmtId="0" fontId="27" fillId="28" borderId="25" xfId="42" applyFont="1" applyFill="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28" borderId="36" xfId="42" applyFont="1" applyFill="1" applyBorder="1" applyAlignment="1">
      <alignment vertical="center" wrapText="1"/>
    </xf>
    <xf numFmtId="0" fontId="17" fillId="28"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28" fillId="28" borderId="19" xfId="42" applyFont="1" applyFill="1" applyBorder="1" applyAlignment="1">
      <alignmen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28"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28" borderId="16" xfId="42" applyFont="1" applyFill="1" applyBorder="1" applyAlignment="1">
      <alignment horizontal="left" vertical="center" shrinkToFit="1"/>
    </xf>
    <xf numFmtId="0" fontId="27" fillId="28" borderId="41" xfId="42" applyFont="1" applyFill="1" applyBorder="1" applyAlignment="1">
      <alignment horizontal="left" vertical="center" shrinkToFit="1"/>
    </xf>
    <xf numFmtId="0" fontId="28" fillId="0" borderId="19" xfId="42" applyFont="1" applyBorder="1" applyAlignment="1">
      <alignment vertical="center" shrinkToFit="1"/>
    </xf>
    <xf numFmtId="0" fontId="17" fillId="0" borderId="23" xfId="42" applyFont="1" applyFill="1" applyBorder="1" applyAlignment="1">
      <alignment vertical="center" wrapTex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2" borderId="11" xfId="42" applyFont="1" applyFill="1" applyBorder="1" applyAlignment="1">
      <alignment vertical="center"/>
    </xf>
    <xf numFmtId="0" fontId="17" fillId="32" borderId="13" xfId="42" applyFont="1" applyFill="1" applyBorder="1" applyAlignment="1">
      <alignment vertical="center"/>
    </xf>
    <xf numFmtId="0" fontId="17" fillId="0" borderId="50" xfId="42" applyFont="1" applyBorder="1" applyAlignment="1">
      <alignment vertical="center" wrapText="1"/>
    </xf>
    <xf numFmtId="0" fontId="28" fillId="28" borderId="24" xfId="42" applyFont="1" applyFill="1" applyBorder="1" applyAlignment="1">
      <alignment vertical="center" shrinkToFit="1"/>
    </xf>
    <xf numFmtId="0" fontId="28" fillId="28" borderId="25" xfId="42" applyFont="1" applyFill="1" applyBorder="1" applyAlignment="1">
      <alignment vertical="center" shrinkToFit="1"/>
    </xf>
    <xf numFmtId="0" fontId="27" fillId="0" borderId="28" xfId="42" applyFont="1" applyBorder="1" applyAlignment="1">
      <alignment horizontal="left" vertical="center" shrinkToFit="1"/>
    </xf>
    <xf numFmtId="0" fontId="29" fillId="0" borderId="0" xfId="42" applyFont="1" applyBorder="1" applyAlignment="1">
      <alignmen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19" xfId="42" applyFont="1" applyFill="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28" borderId="35" xfId="42" applyFont="1" applyFill="1" applyBorder="1" applyAlignment="1">
      <alignment vertical="center" shrinkToFit="1"/>
    </xf>
    <xf numFmtId="0" fontId="27" fillId="0" borderId="29" xfId="42" applyFont="1" applyBorder="1" applyAlignment="1">
      <alignment horizontal="lef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7" fillId="28" borderId="20" xfId="42" applyFont="1" applyFill="1" applyBorder="1" applyAlignment="1">
      <alignment horizontal="left" vertical="center"/>
    </xf>
    <xf numFmtId="0" fontId="27" fillId="28" borderId="0" xfId="42" applyFont="1" applyFill="1" applyBorder="1" applyAlignment="1">
      <alignment horizontal="left" vertical="center"/>
    </xf>
    <xf numFmtId="0" fontId="27" fillId="28" borderId="21" xfId="42" applyFont="1" applyFill="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29" fillId="28" borderId="0" xfId="42" applyFont="1" applyFill="1" applyBorder="1" applyAlignment="1">
      <alignment vertical="center" shrinkToFi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Font="1" applyBorder="1" applyAlignment="1">
      <alignment vertical="center" wrapText="1"/>
    </xf>
    <xf numFmtId="0" fontId="17" fillId="28" borderId="0" xfId="42" applyFont="1" applyFill="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32" borderId="11" xfId="0" applyFont="1" applyFill="1" applyBorder="1" applyAlignment="1">
      <alignment horizontal="left" vertical="center" wrapText="1"/>
    </xf>
    <xf numFmtId="0" fontId="17" fillId="32" borderId="13" xfId="0" applyFont="1" applyFill="1" applyBorder="1" applyAlignment="1">
      <alignment horizontal="left" vertical="center"/>
    </xf>
    <xf numFmtId="0" fontId="17" fillId="32" borderId="14" xfId="0" applyFont="1" applyFill="1" applyBorder="1" applyAlignment="1">
      <alignment horizontal="left" vertical="center"/>
    </xf>
    <xf numFmtId="0" fontId="27" fillId="28" borderId="60" xfId="42" applyFont="1" applyFill="1" applyBorder="1" applyAlignment="1">
      <alignment horizontal="left" vertical="center" shrinkToFit="1"/>
    </xf>
    <xf numFmtId="0" fontId="27" fillId="28" borderId="57" xfId="42" applyFont="1" applyFill="1" applyBorder="1" applyAlignment="1">
      <alignment horizontal="left" vertical="center" shrinkToFit="1"/>
    </xf>
    <xf numFmtId="0" fontId="31" fillId="28" borderId="0" xfId="42" applyFont="1" applyFill="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1" fillId="28" borderId="0" xfId="42" applyNumberFormat="1" applyFont="1" applyFill="1" applyBorder="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28" borderId="47" xfId="42" applyFont="1" applyFill="1" applyBorder="1" applyAlignment="1">
      <alignment horizontal="left" vertical="center"/>
    </xf>
    <xf numFmtId="0" fontId="39" fillId="28" borderId="63" xfId="42" applyFont="1" applyFill="1" applyBorder="1" applyAlignment="1">
      <alignment horizontal="left" vertical="center"/>
    </xf>
    <xf numFmtId="0" fontId="31" fillId="28" borderId="20" xfId="42" applyFont="1" applyFill="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0" xfId="42" applyFont="1" applyFill="1" applyAlignment="1">
      <alignment horizontal="left" vertical="center" wrapText="1"/>
    </xf>
    <xf numFmtId="0" fontId="29" fillId="24" borderId="24" xfId="42" applyFont="1" applyFill="1" applyBorder="1">
      <alignment vertical="center"/>
    </xf>
    <xf numFmtId="0" fontId="27" fillId="28" borderId="0" xfId="42" applyFont="1" applyFill="1" applyAlignment="1">
      <alignment horizontal="left" vertical="center" shrinkToFit="1"/>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17" fillId="28" borderId="30" xfId="42" applyFont="1" applyFill="1" applyBorder="1" applyAlignment="1">
      <alignment horizontal="center" vertical="center" wrapText="1"/>
    </xf>
    <xf numFmtId="0" fontId="17" fillId="28" borderId="36" xfId="42" applyFont="1" applyFill="1" applyBorder="1" applyAlignment="1">
      <alignment horizontal="center" vertical="center" wrapText="1"/>
    </xf>
    <xf numFmtId="0" fontId="28" fillId="28" borderId="0" xfId="42" applyFont="1" applyFill="1" applyAlignment="1">
      <alignment vertical="center" shrinkToFit="1"/>
    </xf>
    <xf numFmtId="0" fontId="28" fillId="24" borderId="0" xfId="42" applyFont="1" applyFill="1">
      <alignment vertical="center"/>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7" fillId="0" borderId="0" xfId="42" applyFont="1" applyAlignment="1">
      <alignment horizontal="lef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17" fillId="28" borderId="26" xfId="42" applyFont="1" applyFill="1" applyBorder="1" applyAlignment="1">
      <alignment horizontal="center" vertical="center"/>
    </xf>
    <xf numFmtId="0" fontId="17" fillId="28" borderId="22" xfId="42" applyFont="1" applyFill="1" applyBorder="1" applyAlignment="1">
      <alignment horizontal="center" vertical="center"/>
    </xf>
    <xf numFmtId="0" fontId="17" fillId="28" borderId="39" xfId="42" applyFont="1" applyFill="1" applyBorder="1" applyAlignment="1">
      <alignment horizontal="center" vertical="center"/>
    </xf>
    <xf numFmtId="0" fontId="17" fillId="28" borderId="26" xfId="42" applyFont="1" applyFill="1" applyBorder="1" applyAlignment="1">
      <alignment horizontal="center" vertical="center" wrapText="1"/>
    </xf>
    <xf numFmtId="0" fontId="17" fillId="28" borderId="22" xfId="42" applyFont="1" applyFill="1" applyBorder="1" applyAlignment="1">
      <alignment horizontal="center" vertical="center" wrapText="1"/>
    </xf>
    <xf numFmtId="0" fontId="17" fillId="28" borderId="39" xfId="42" applyFont="1" applyFill="1" applyBorder="1" applyAlignment="1">
      <alignment horizontal="center" vertical="center" wrapText="1"/>
    </xf>
    <xf numFmtId="0" fontId="28" fillId="0" borderId="0" xfId="42" applyFont="1">
      <alignment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21" xfId="42" applyFont="1" applyBorder="1" applyAlignment="1">
      <alignment horizontal="lef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28" borderId="28" xfId="42" applyFont="1" applyFill="1" applyBorder="1" applyAlignment="1">
      <alignment vertical="center"/>
    </xf>
    <xf numFmtId="0" fontId="29" fillId="28" borderId="28" xfId="42" applyFont="1" applyFill="1" applyBorder="1" applyAlignment="1">
      <alignment vertical="center"/>
    </xf>
    <xf numFmtId="0" fontId="17" fillId="28" borderId="35" xfId="42" applyFont="1" applyFill="1" applyBorder="1" applyAlignment="1">
      <alignment horizontal="left" vertical="center" wrapText="1"/>
    </xf>
    <xf numFmtId="0" fontId="17" fillId="28" borderId="24" xfId="42" applyFont="1" applyFill="1" applyBorder="1" applyAlignment="1">
      <alignment horizontal="left" vertical="center" wrapText="1"/>
    </xf>
    <xf numFmtId="0" fontId="17" fillId="28" borderId="56" xfId="42" applyFont="1" applyFill="1" applyBorder="1" applyAlignment="1">
      <alignment horizontal="left" vertical="center" wrapText="1"/>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1" fillId="0" borderId="33" xfId="42" applyFont="1" applyBorder="1" applyAlignment="1">
      <alignment horizontal="center" vertical="center" shrinkToFit="1"/>
    </xf>
    <xf numFmtId="0" fontId="21" fillId="0" borderId="31" xfId="42" applyFont="1" applyBorder="1" applyAlignment="1">
      <alignment horizontal="center" vertical="center" shrinkToFit="1"/>
    </xf>
    <xf numFmtId="0" fontId="21" fillId="0" borderId="32" xfId="42" applyFont="1" applyBorder="1" applyAlignment="1">
      <alignment horizontal="center" vertical="center" shrinkToFit="1"/>
    </xf>
    <xf numFmtId="0" fontId="28" fillId="0" borderId="21" xfId="42" applyFont="1" applyFill="1" applyBorder="1" applyAlignment="1">
      <alignment vertical="center" shrinkToFit="1"/>
    </xf>
    <xf numFmtId="0" fontId="27" fillId="28" borderId="0" xfId="42" applyFont="1" applyFill="1" applyAlignment="1">
      <alignment horizontal="left" vertical="center" wrapText="1"/>
    </xf>
    <xf numFmtId="0" fontId="0" fillId="28" borderId="0" xfId="0" applyFill="1" applyAlignment="1">
      <alignment horizontal="left" vertical="center" wrapText="1"/>
    </xf>
    <xf numFmtId="0" fontId="64" fillId="24" borderId="47" xfId="41" applyFont="1" applyFill="1" applyBorder="1">
      <alignment vertical="center"/>
    </xf>
    <xf numFmtId="0" fontId="64" fillId="24" borderId="33" xfId="41" applyFont="1" applyFill="1" applyBorder="1" applyAlignment="1">
      <alignment vertical="center"/>
    </xf>
    <xf numFmtId="0" fontId="64" fillId="24" borderId="31" xfId="41" applyFont="1" applyFill="1" applyBorder="1" applyAlignment="1">
      <alignment vertical="center"/>
    </xf>
    <xf numFmtId="0" fontId="64" fillId="24" borderId="32" xfId="41" applyFont="1" applyFill="1" applyBorder="1" applyAlignment="1">
      <alignment vertical="center"/>
    </xf>
    <xf numFmtId="0" fontId="64" fillId="24" borderId="23" xfId="41" applyFont="1" applyFill="1" applyBorder="1" applyAlignment="1">
      <alignment horizontal="left" vertical="center"/>
    </xf>
    <xf numFmtId="0" fontId="64" fillId="24" borderId="34" xfId="41" applyFont="1" applyFill="1" applyBorder="1" applyAlignment="1">
      <alignment horizontal="left" vertical="center"/>
    </xf>
    <xf numFmtId="0" fontId="64" fillId="24" borderId="33" xfId="41" applyFont="1" applyFill="1" applyBorder="1" applyAlignment="1">
      <alignment horizontal="center" vertical="center"/>
    </xf>
    <xf numFmtId="0" fontId="64" fillId="24" borderId="31" xfId="41" applyFont="1" applyFill="1" applyBorder="1" applyAlignment="1">
      <alignment horizontal="center" vertical="center"/>
    </xf>
    <xf numFmtId="0" fontId="64" fillId="24" borderId="32" xfId="41" applyFont="1" applyFill="1" applyBorder="1" applyAlignment="1">
      <alignment horizontal="center" vertical="center"/>
    </xf>
    <xf numFmtId="0" fontId="49" fillId="33" borderId="67" xfId="42" applyFont="1" applyFill="1" applyBorder="1" applyAlignment="1">
      <alignment vertical="center" wrapText="1"/>
    </xf>
    <xf numFmtId="0" fontId="49" fillId="33" borderId="68" xfId="42" applyFont="1" applyFill="1" applyBorder="1" applyAlignment="1">
      <alignment vertical="center" wrapText="1"/>
    </xf>
    <xf numFmtId="0" fontId="49" fillId="33" borderId="69" xfId="42" applyFont="1" applyFill="1" applyBorder="1" applyAlignment="1">
      <alignment vertical="center" wrapText="1"/>
    </xf>
    <xf numFmtId="0" fontId="54" fillId="28" borderId="0" xfId="42" applyFont="1" applyFill="1" applyAlignment="1">
      <alignment horizontal="center" vertical="center" wrapText="1"/>
    </xf>
    <xf numFmtId="0" fontId="55" fillId="28" borderId="0" xfId="41" applyFont="1" applyFill="1" applyAlignment="1">
      <alignment horizontal="center" vertical="center"/>
    </xf>
    <xf numFmtId="0" fontId="27" fillId="0" borderId="15" xfId="42" applyFont="1" applyBorder="1" applyAlignment="1">
      <alignment horizontal="left" vertical="center"/>
    </xf>
    <xf numFmtId="0" fontId="27" fillId="0" borderId="28"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28" borderId="43" xfId="42" applyFont="1" applyFill="1" applyBorder="1" applyAlignment="1">
      <alignment horizontal="left" vertical="center" wrapText="1"/>
    </xf>
    <xf numFmtId="0" fontId="17" fillId="28" borderId="25" xfId="42" applyFont="1" applyFill="1" applyBorder="1" applyAlignment="1">
      <alignment horizontal="left" vertical="center" wrapText="1"/>
    </xf>
    <xf numFmtId="0" fontId="17" fillId="28" borderId="35" xfId="42" applyFont="1" applyFill="1" applyBorder="1" applyAlignment="1">
      <alignment vertical="center" wrapText="1"/>
    </xf>
    <xf numFmtId="0" fontId="17" fillId="28" borderId="24" xfId="42" applyFont="1" applyFill="1" applyBorder="1" applyAlignment="1">
      <alignment vertical="center" wrapText="1"/>
    </xf>
    <xf numFmtId="0" fontId="17" fillId="28" borderId="56" xfId="42" applyFont="1" applyFill="1" applyBorder="1" applyAlignment="1">
      <alignment vertical="center" wrapText="1"/>
    </xf>
    <xf numFmtId="0" fontId="17" fillId="28" borderId="37" xfId="42" applyFont="1" applyFill="1" applyBorder="1" applyAlignment="1">
      <alignment vertical="center" wrapText="1"/>
    </xf>
    <xf numFmtId="0" fontId="17" fillId="28" borderId="28" xfId="42" applyFont="1" applyFill="1" applyBorder="1" applyAlignment="1">
      <alignment vertical="center" wrapText="1"/>
    </xf>
    <xf numFmtId="0" fontId="17" fillId="28" borderId="57" xfId="42" applyFont="1" applyFill="1" applyBorder="1" applyAlignment="1">
      <alignmen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47" fillId="28" borderId="0" xfId="41" applyFill="1" applyBorder="1" applyAlignment="1">
      <alignment vertical="center"/>
    </xf>
    <xf numFmtId="0" fontId="47" fillId="28" borderId="13" xfId="41" applyFill="1" applyBorder="1" applyAlignment="1">
      <alignment vertical="center"/>
    </xf>
    <xf numFmtId="0" fontId="17" fillId="28" borderId="35" xfId="42" applyFont="1" applyFill="1" applyBorder="1" applyAlignment="1">
      <alignment horizontal="left" vertical="center"/>
    </xf>
    <xf numFmtId="0" fontId="17" fillId="28" borderId="24" xfId="42" applyFont="1" applyFill="1" applyBorder="1" applyAlignment="1">
      <alignment horizontal="left" vertical="center"/>
    </xf>
    <xf numFmtId="0" fontId="17" fillId="28" borderId="25" xfId="42" applyFont="1" applyFill="1" applyBorder="1" applyAlignment="1">
      <alignment horizontal="left" vertical="center"/>
    </xf>
    <xf numFmtId="0" fontId="17" fillId="28" borderId="37" xfId="42" applyFont="1" applyFill="1" applyBorder="1" applyAlignment="1">
      <alignment horizontal="left" vertical="center"/>
    </xf>
    <xf numFmtId="0" fontId="17" fillId="28" borderId="28" xfId="42" applyFont="1" applyFill="1" applyBorder="1" applyAlignment="1">
      <alignment horizontal="left" vertical="center"/>
    </xf>
    <xf numFmtId="0" fontId="17" fillId="28" borderId="29" xfId="42" applyFont="1" applyFill="1" applyBorder="1" applyAlignment="1">
      <alignment horizontal="left" vertical="center"/>
    </xf>
    <xf numFmtId="0" fontId="36" fillId="0" borderId="0" xfId="42" applyFont="1" applyBorder="1" applyAlignment="1">
      <alignment horizontal="right" vertical="center"/>
    </xf>
    <xf numFmtId="0" fontId="28" fillId="0" borderId="24" xfId="42" applyFont="1" applyFill="1" applyBorder="1" applyAlignment="1">
      <alignment horizontal="left" vertical="center" shrinkToFit="1"/>
    </xf>
    <xf numFmtId="0" fontId="28" fillId="0" borderId="31" xfId="42" applyFont="1" applyFill="1" applyBorder="1" applyAlignment="1">
      <alignment horizontal="left" vertical="center" shrinkToFit="1"/>
    </xf>
    <xf numFmtId="0" fontId="47" fillId="28" borderId="13" xfId="41" applyFill="1" applyBorder="1" applyAlignment="1">
      <alignment horizontal="center" vertical="center"/>
    </xf>
    <xf numFmtId="0" fontId="17" fillId="0" borderId="55" xfId="42" applyFont="1" applyBorder="1" applyAlignment="1">
      <alignment vertical="center" wrapText="1"/>
    </xf>
    <xf numFmtId="0" fontId="17" fillId="28" borderId="33" xfId="42" applyFont="1" applyFill="1" applyBorder="1" applyAlignment="1">
      <alignment vertical="center" wrapText="1"/>
    </xf>
    <xf numFmtId="0" fontId="17" fillId="28" borderId="31" xfId="42" applyFont="1" applyFill="1" applyBorder="1" applyAlignment="1">
      <alignment vertical="center" wrapText="1"/>
    </xf>
    <xf numFmtId="0" fontId="64" fillId="28" borderId="50" xfId="41" applyFont="1" applyFill="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0" xfId="42" applyFont="1" applyFill="1" applyBorder="1" applyAlignment="1">
      <alignment horizontal="right" vertical="center"/>
    </xf>
    <xf numFmtId="0" fontId="17" fillId="0" borderId="44" xfId="42" applyFont="1" applyBorder="1" applyAlignment="1">
      <alignment vertical="center" wrapText="1"/>
    </xf>
    <xf numFmtId="0" fontId="17" fillId="28" borderId="30" xfId="42" applyFont="1" applyFill="1" applyBorder="1" applyAlignment="1">
      <alignmen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29" xfId="42" applyFont="1" applyBorder="1" applyAlignment="1">
      <alignment vertical="center" wrapText="1"/>
    </xf>
    <xf numFmtId="0" fontId="64" fillId="0" borderId="16" xfId="41" applyFont="1" applyBorder="1" applyAlignment="1">
      <alignment vertical="center" wrapText="1"/>
    </xf>
    <xf numFmtId="0" fontId="64" fillId="0" borderId="21" xfId="41" applyFont="1" applyBorder="1" applyAlignment="1">
      <alignment vertical="center" wrapText="1"/>
    </xf>
    <xf numFmtId="0" fontId="64" fillId="0" borderId="41" xfId="41"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28" borderId="19" xfId="42" applyFont="1" applyFill="1" applyBorder="1" applyAlignment="1">
      <alignment vertical="center" wrapText="1"/>
    </xf>
    <xf numFmtId="0" fontId="17" fillId="28" borderId="0" xfId="42" applyFont="1" applyFill="1" applyBorder="1" applyAlignment="1">
      <alignment vertical="center" wrapText="1"/>
    </xf>
    <xf numFmtId="0" fontId="17" fillId="28" borderId="53" xfId="42" applyFont="1" applyFill="1" applyBorder="1" applyAlignment="1">
      <alignment vertical="center" wrapText="1"/>
    </xf>
    <xf numFmtId="0" fontId="17" fillId="28" borderId="33" xfId="42" applyFont="1" applyFill="1" applyBorder="1" applyAlignment="1">
      <alignment horizontal="center" vertical="center" wrapText="1"/>
    </xf>
    <xf numFmtId="0" fontId="64" fillId="28" borderId="31" xfId="41" applyFont="1" applyFill="1" applyBorder="1" applyAlignment="1">
      <alignment horizontal="center" vertical="center" wrapText="1"/>
    </xf>
    <xf numFmtId="0" fontId="64" fillId="28" borderId="50" xfId="41" applyFont="1" applyFill="1" applyBorder="1" applyAlignment="1">
      <alignment horizontal="center" vertical="center" wrapText="1"/>
    </xf>
    <xf numFmtId="0" fontId="17" fillId="28" borderId="42" xfId="42" applyFont="1" applyFill="1" applyBorder="1" applyAlignment="1">
      <alignment vertical="center" wrapText="1"/>
    </xf>
    <xf numFmtId="0" fontId="17" fillId="28" borderId="10" xfId="42" applyFont="1" applyFill="1" applyBorder="1" applyAlignment="1">
      <alignment vertical="center" wrapText="1"/>
    </xf>
    <xf numFmtId="0" fontId="17" fillId="28" borderId="61" xfId="42" applyFont="1" applyFill="1" applyBorder="1" applyAlignment="1">
      <alignment vertical="center" wrapText="1"/>
    </xf>
    <xf numFmtId="0" fontId="64" fillId="0" borderId="31" xfId="41" applyFont="1" applyBorder="1" applyAlignment="1">
      <alignment horizontal="center" vertical="center" wrapText="1"/>
    </xf>
    <xf numFmtId="0" fontId="64" fillId="0" borderId="50" xfId="41" applyFont="1" applyBorder="1" applyAlignment="1">
      <alignment horizontal="center" vertical="center" wrapText="1"/>
    </xf>
    <xf numFmtId="0" fontId="28" fillId="0" borderId="25" xfId="42" applyFont="1" applyBorder="1" applyAlignment="1">
      <alignment vertical="center" shrinkToFit="1"/>
    </xf>
    <xf numFmtId="0" fontId="17" fillId="28" borderId="33" xfId="42" applyFont="1" applyFill="1" applyBorder="1" applyAlignment="1">
      <alignment horizontal="left" vertical="center" wrapText="1"/>
    </xf>
    <xf numFmtId="0" fontId="17" fillId="28" borderId="31" xfId="42" applyFont="1" applyFill="1" applyBorder="1" applyAlignment="1">
      <alignment horizontal="left" vertical="center" wrapText="1"/>
    </xf>
    <xf numFmtId="0" fontId="17" fillId="28" borderId="50" xfId="42" applyFont="1" applyFill="1" applyBorder="1" applyAlignment="1">
      <alignment horizontal="left" vertical="center" wrapText="1"/>
    </xf>
    <xf numFmtId="0" fontId="17" fillId="28" borderId="40" xfId="42" applyFont="1" applyFill="1" applyBorder="1" applyAlignment="1">
      <alignment vertical="center" wrapText="1"/>
    </xf>
    <xf numFmtId="0" fontId="28" fillId="0" borderId="29" xfId="42" applyFont="1" applyFill="1" applyBorder="1" applyAlignment="1">
      <alignment vertical="center" shrinkToFit="1"/>
    </xf>
    <xf numFmtId="0" fontId="28" fillId="0" borderId="25" xfId="42" applyFont="1" applyFill="1" applyBorder="1" applyAlignment="1">
      <alignment vertical="center" shrinkToFit="1"/>
    </xf>
    <xf numFmtId="0" fontId="64" fillId="0" borderId="15" xfId="41" applyFont="1" applyBorder="1" applyAlignment="1">
      <alignment vertical="center" wrapText="1"/>
    </xf>
    <xf numFmtId="0" fontId="64" fillId="0" borderId="0" xfId="41" applyFont="1" applyBorder="1" applyAlignment="1">
      <alignment vertical="center" wrapText="1"/>
    </xf>
    <xf numFmtId="0" fontId="64" fillId="0" borderId="20" xfId="41" applyFont="1" applyBorder="1" applyAlignment="1">
      <alignment vertical="center" wrapText="1"/>
    </xf>
    <xf numFmtId="0" fontId="64" fillId="0" borderId="45" xfId="41" applyFont="1" applyBorder="1" applyAlignment="1">
      <alignment vertical="center" wrapText="1"/>
    </xf>
    <xf numFmtId="0" fontId="17" fillId="28" borderId="15" xfId="42" applyFont="1" applyFill="1" applyBorder="1" applyAlignment="1">
      <alignment vertical="center" wrapText="1"/>
    </xf>
    <xf numFmtId="0" fontId="17" fillId="28" borderId="60" xfId="42" applyFont="1" applyFill="1" applyBorder="1" applyAlignment="1">
      <alignment vertical="center" wrapText="1"/>
    </xf>
    <xf numFmtId="0" fontId="28" fillId="28" borderId="35" xfId="42" applyFont="1" applyFill="1" applyBorder="1" applyAlignment="1">
      <alignment vertical="center" wrapText="1"/>
    </xf>
    <xf numFmtId="0" fontId="28" fillId="28" borderId="24" xfId="42" applyFont="1" applyFill="1" applyBorder="1" applyAlignment="1">
      <alignment vertical="center" wrapText="1"/>
    </xf>
    <xf numFmtId="0" fontId="28" fillId="28" borderId="25" xfId="42" applyFont="1" applyFill="1"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74">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2:CF365"/>
  <sheetViews>
    <sheetView tabSelected="1" view="pageBreakPreview" zoomScale="98" zoomScaleNormal="70" zoomScaleSheetLayoutView="98" workbookViewId="0">
      <selection activeCell="B2" sqref="B2:D2"/>
    </sheetView>
  </sheetViews>
  <sheetFormatPr defaultColWidth="9" defaultRowHeight="12"/>
  <cols>
    <col min="1" max="1" width="2.6328125" style="1" customWidth="1"/>
    <col min="2" max="3" width="4.6328125" style="1" customWidth="1"/>
    <col min="4" max="4" width="2.6328125" style="1" customWidth="1"/>
    <col min="5" max="6" width="4.6328125" style="1" customWidth="1"/>
    <col min="7" max="7" width="6.08984375" style="1" customWidth="1"/>
    <col min="8" max="8" width="8.6328125" style="1" customWidth="1"/>
    <col min="9" max="9" width="20.6328125" style="1" customWidth="1"/>
    <col min="10" max="18" width="3.36328125" style="1" customWidth="1"/>
    <col min="19" max="29" width="3.08984375" style="1" customWidth="1"/>
    <col min="30" max="30" width="10.7265625" style="1" customWidth="1"/>
    <col min="31" max="31" width="1.7265625" style="1" customWidth="1"/>
    <col min="32" max="34" width="3.08984375" style="1" customWidth="1"/>
    <col min="35" max="35" width="9" style="2"/>
    <col min="36" max="36" width="2.90625" style="2" customWidth="1"/>
    <col min="37" max="37" width="10.453125" style="2" customWidth="1"/>
    <col min="38" max="39" width="4.90625" style="2" customWidth="1"/>
    <col min="40" max="43" width="5.7265625" style="2" customWidth="1"/>
    <col min="44" max="44" width="5.7265625" style="1" customWidth="1"/>
    <col min="45" max="45" width="5.6328125" style="1" customWidth="1"/>
    <col min="46" max="47" width="5.08984375" style="1" customWidth="1"/>
    <col min="48" max="54" width="9" style="1"/>
    <col min="55" max="62" width="9" style="2"/>
    <col min="63" max="16384" width="9" style="1"/>
  </cols>
  <sheetData>
    <row r="2" spans="2:84" s="355" customFormat="1" ht="19.5" customHeight="1">
      <c r="B2" s="922" t="s">
        <v>568</v>
      </c>
      <c r="C2" s="923"/>
      <c r="D2" s="924"/>
      <c r="E2" s="367" t="s">
        <v>572</v>
      </c>
      <c r="F2" s="356"/>
      <c r="G2" s="356"/>
      <c r="H2" s="356"/>
      <c r="I2" s="357"/>
      <c r="J2" s="358"/>
      <c r="K2" s="358"/>
      <c r="L2" s="358"/>
      <c r="M2" s="358"/>
      <c r="N2" s="358"/>
      <c r="O2" s="358"/>
      <c r="P2" s="358"/>
      <c r="Q2" s="358"/>
      <c r="R2" s="358"/>
      <c r="S2" s="356"/>
      <c r="T2" s="356"/>
      <c r="U2" s="356"/>
      <c r="V2" s="356"/>
      <c r="W2" s="356"/>
      <c r="X2" s="356"/>
      <c r="Y2" s="356"/>
      <c r="Z2" s="356"/>
      <c r="AA2" s="356"/>
      <c r="AB2" s="356"/>
      <c r="AC2" s="436" t="s">
        <v>571</v>
      </c>
      <c r="AD2" s="354" t="s">
        <v>559</v>
      </c>
    </row>
    <row r="3" spans="2:84" s="355" customFormat="1" ht="19.5" customHeight="1">
      <c r="B3" s="397"/>
      <c r="C3" s="397"/>
      <c r="D3" s="397"/>
      <c r="E3" s="367"/>
      <c r="F3" s="356"/>
      <c r="G3" s="356"/>
      <c r="H3" s="356"/>
      <c r="I3" s="357"/>
      <c r="J3" s="358"/>
      <c r="K3" s="358"/>
      <c r="L3" s="358"/>
      <c r="M3" s="358"/>
      <c r="N3" s="358"/>
      <c r="O3" s="358"/>
      <c r="P3" s="358"/>
      <c r="Q3" s="358"/>
      <c r="R3" s="358"/>
      <c r="S3" s="356"/>
      <c r="T3" s="356"/>
      <c r="U3" s="356"/>
      <c r="V3" s="356"/>
      <c r="W3" s="356"/>
      <c r="X3" s="356"/>
      <c r="Y3" s="356"/>
      <c r="Z3" s="356"/>
      <c r="AA3" s="356"/>
      <c r="AB3" s="356"/>
      <c r="AC3" s="359"/>
      <c r="AD3" s="397"/>
    </row>
    <row r="4" spans="2:84" ht="58" customHeight="1">
      <c r="B4" s="462" t="s">
        <v>526</v>
      </c>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row>
    <row r="5" spans="2:84" ht="9.75" customHeight="1">
      <c r="B5" s="197"/>
      <c r="C5" s="197"/>
      <c r="D5" s="464"/>
      <c r="E5" s="465"/>
      <c r="F5" s="198"/>
      <c r="G5" s="198"/>
      <c r="H5" s="198"/>
      <c r="I5" s="199"/>
      <c r="J5" s="200"/>
      <c r="K5" s="200"/>
      <c r="L5" s="200"/>
      <c r="M5" s="200"/>
      <c r="N5" s="200"/>
      <c r="O5" s="200"/>
      <c r="P5" s="200"/>
      <c r="Q5" s="200"/>
      <c r="R5" s="200"/>
      <c r="S5" s="200"/>
      <c r="T5" s="200"/>
      <c r="U5" s="200"/>
      <c r="V5" s="200"/>
      <c r="W5" s="200"/>
      <c r="X5" s="200"/>
      <c r="Y5" s="200"/>
      <c r="Z5" s="200"/>
      <c r="AA5" s="200"/>
      <c r="AB5" s="200"/>
      <c r="AC5" s="200"/>
      <c r="AD5" s="200"/>
      <c r="AE5" s="4"/>
      <c r="AF5" s="4"/>
      <c r="AG5" s="4"/>
      <c r="AH5" s="4"/>
      <c r="AI5" s="3"/>
      <c r="AJ5" s="3"/>
      <c r="AK5" s="3"/>
      <c r="AL5" s="3"/>
      <c r="AM5" s="3"/>
      <c r="AN5" s="3"/>
      <c r="AO5" s="3"/>
      <c r="AP5" s="3"/>
      <c r="AQ5" s="3"/>
      <c r="AR5" s="4"/>
      <c r="AS5" s="4"/>
      <c r="AT5" s="4"/>
      <c r="AU5" s="4"/>
      <c r="AV5" s="4"/>
      <c r="AW5" s="4"/>
      <c r="AX5" s="4"/>
      <c r="AY5" s="4"/>
      <c r="AZ5" s="4"/>
      <c r="BA5" s="4"/>
      <c r="BB5" s="4"/>
      <c r="BC5" s="3"/>
      <c r="BD5" s="3"/>
      <c r="BE5" s="3"/>
      <c r="BF5" s="3"/>
      <c r="BG5" s="3"/>
      <c r="BH5" s="3"/>
      <c r="BI5" s="3"/>
      <c r="BJ5" s="3"/>
      <c r="BK5" s="4"/>
      <c r="BL5" s="4"/>
      <c r="BM5" s="4"/>
      <c r="BN5" s="4"/>
      <c r="BO5" s="4"/>
      <c r="BP5" s="4"/>
      <c r="BQ5" s="4"/>
      <c r="BR5" s="4"/>
      <c r="BS5" s="4"/>
      <c r="BT5" s="4"/>
      <c r="BU5" s="4"/>
      <c r="BV5" s="4"/>
      <c r="BW5" s="4"/>
      <c r="BX5" s="4"/>
      <c r="BY5" s="4"/>
      <c r="BZ5" s="4"/>
      <c r="CA5" s="4"/>
      <c r="CB5" s="4"/>
      <c r="CC5" s="4"/>
      <c r="CD5" s="4"/>
      <c r="CE5" s="4"/>
      <c r="CF5" s="4"/>
    </row>
    <row r="6" spans="2:84" ht="28.5" customHeight="1" thickBot="1">
      <c r="B6" s="421" t="s">
        <v>62</v>
      </c>
      <c r="C6" s="201"/>
      <c r="D6" s="202"/>
      <c r="E6" s="202"/>
      <c r="F6" s="200"/>
      <c r="G6" s="200"/>
      <c r="H6" s="200"/>
      <c r="I6" s="203"/>
      <c r="J6" s="200"/>
      <c r="K6" s="200"/>
      <c r="L6" s="200"/>
      <c r="M6" s="200"/>
      <c r="N6" s="200"/>
      <c r="O6" s="200"/>
      <c r="P6" s="200"/>
      <c r="Q6" s="200"/>
      <c r="R6" s="200"/>
      <c r="S6" s="200"/>
      <c r="T6" s="200"/>
      <c r="U6" s="200"/>
      <c r="V6" s="200"/>
      <c r="W6" s="200"/>
      <c r="X6" s="200"/>
      <c r="Y6" s="200"/>
      <c r="Z6" s="200"/>
      <c r="AA6" s="200"/>
      <c r="AB6" s="200"/>
      <c r="AC6" s="200"/>
      <c r="AD6" s="204"/>
      <c r="AN6" s="7" t="s">
        <v>63</v>
      </c>
      <c r="AO6" s="7" t="s">
        <v>64</v>
      </c>
      <c r="AP6" s="7" t="s">
        <v>65</v>
      </c>
      <c r="AQ6" s="7" t="s">
        <v>66</v>
      </c>
      <c r="AR6" s="8" t="s">
        <v>67</v>
      </c>
    </row>
    <row r="7" spans="2:84" s="112" customFormat="1" ht="19.5" customHeight="1" thickBot="1">
      <c r="B7" s="155" t="s">
        <v>68</v>
      </c>
      <c r="C7" s="806" t="s">
        <v>484</v>
      </c>
      <c r="D7" s="807"/>
      <c r="E7" s="807"/>
      <c r="F7" s="807"/>
      <c r="G7" s="807"/>
      <c r="H7" s="807"/>
      <c r="I7" s="807"/>
      <c r="J7" s="808" t="s">
        <v>68</v>
      </c>
      <c r="K7" s="809"/>
      <c r="L7" s="470" t="s">
        <v>515</v>
      </c>
      <c r="M7" s="470"/>
      <c r="N7" s="470"/>
      <c r="O7" s="470"/>
      <c r="P7" s="470"/>
      <c r="Q7" s="470"/>
      <c r="R7" s="470"/>
      <c r="S7" s="470"/>
      <c r="T7" s="470"/>
      <c r="U7" s="470"/>
      <c r="V7" s="470"/>
      <c r="W7" s="471"/>
      <c r="X7" s="471"/>
      <c r="Y7" s="471"/>
      <c r="Z7" s="471"/>
      <c r="AA7" s="472"/>
      <c r="AB7" s="205"/>
      <c r="AC7" s="205"/>
      <c r="AD7" s="205"/>
    </row>
    <row r="8" spans="2:84" s="112" customFormat="1" ht="19.5" customHeight="1" thickBot="1">
      <c r="B8" s="206"/>
      <c r="C8" s="207"/>
      <c r="D8" s="207"/>
      <c r="E8" s="207"/>
      <c r="F8" s="207"/>
      <c r="G8" s="207"/>
      <c r="H8" s="208"/>
      <c r="I8" s="208"/>
      <c r="J8" s="209"/>
      <c r="K8" s="209"/>
      <c r="L8" s="210"/>
      <c r="M8" s="210"/>
      <c r="N8" s="210"/>
      <c r="O8" s="210"/>
      <c r="P8" s="210"/>
      <c r="Q8" s="210"/>
      <c r="R8" s="210"/>
      <c r="S8" s="211"/>
      <c r="T8" s="211"/>
      <c r="U8" s="205"/>
      <c r="V8" s="205"/>
      <c r="W8" s="205"/>
      <c r="X8" s="205"/>
      <c r="Y8" s="205"/>
      <c r="Z8" s="205"/>
      <c r="AA8" s="205"/>
      <c r="AB8" s="205"/>
      <c r="AC8" s="205"/>
      <c r="AD8" s="205"/>
    </row>
    <row r="9" spans="2:84" ht="20.149999999999999" customHeight="1" thickBot="1">
      <c r="B9" s="124" t="s">
        <v>68</v>
      </c>
      <c r="C9" s="466" t="s">
        <v>69</v>
      </c>
      <c r="D9" s="467"/>
      <c r="E9" s="124" t="s">
        <v>68</v>
      </c>
      <c r="F9" s="468" t="s">
        <v>509</v>
      </c>
      <c r="G9" s="469"/>
      <c r="H9" s="396" t="s">
        <v>564</v>
      </c>
      <c r="I9" s="212"/>
      <c r="J9" s="198"/>
      <c r="K9" s="198"/>
      <c r="L9" s="198"/>
      <c r="M9" s="198"/>
      <c r="N9" s="198"/>
      <c r="O9" s="198"/>
      <c r="P9" s="198"/>
      <c r="Q9" s="198"/>
      <c r="R9" s="198"/>
      <c r="S9" s="200"/>
      <c r="T9" s="200"/>
      <c r="U9" s="200"/>
      <c r="V9" s="200"/>
      <c r="W9" s="200"/>
      <c r="X9" s="200"/>
      <c r="Y9" s="200"/>
      <c r="Z9" s="200"/>
      <c r="AA9" s="200"/>
      <c r="AB9" s="200"/>
      <c r="AC9" s="200"/>
      <c r="AD9" s="200"/>
      <c r="AE9" s="4"/>
      <c r="AF9" s="4"/>
      <c r="AG9" s="4"/>
      <c r="AH9" s="4"/>
      <c r="AI9" s="3"/>
      <c r="AJ9" s="3"/>
      <c r="AK9" s="3"/>
      <c r="AL9" s="3"/>
      <c r="AM9" s="3"/>
      <c r="AN9" s="3"/>
      <c r="AO9" s="3"/>
      <c r="AP9" s="3"/>
      <c r="AQ9" s="3"/>
      <c r="AR9" s="4"/>
      <c r="AS9" s="4"/>
      <c r="AT9" s="4"/>
      <c r="AU9" s="4"/>
      <c r="AV9" s="4"/>
      <c r="AW9" s="4"/>
      <c r="AX9" s="4"/>
      <c r="AY9" s="4"/>
      <c r="AZ9" s="4"/>
      <c r="BA9" s="4"/>
      <c r="BB9" s="4"/>
      <c r="BC9" s="3"/>
      <c r="BD9" s="3"/>
      <c r="BE9" s="3"/>
      <c r="BF9" s="3"/>
      <c r="BG9" s="3"/>
      <c r="BH9" s="3"/>
      <c r="BI9" s="3"/>
      <c r="BJ9" s="3"/>
      <c r="BK9" s="4"/>
      <c r="BL9" s="4"/>
      <c r="BM9" s="4"/>
      <c r="BN9" s="4"/>
      <c r="BO9" s="4"/>
      <c r="BP9" s="4"/>
      <c r="BQ9" s="4"/>
      <c r="BR9" s="4"/>
      <c r="BS9" s="4"/>
      <c r="BT9" s="4"/>
      <c r="BU9" s="4"/>
      <c r="BV9" s="4"/>
      <c r="BW9" s="4"/>
      <c r="BX9" s="4"/>
      <c r="BY9" s="4"/>
      <c r="BZ9" s="4"/>
      <c r="CA9" s="4"/>
      <c r="CB9" s="4"/>
      <c r="CC9" s="4"/>
      <c r="CD9" s="4"/>
      <c r="CE9" s="4"/>
      <c r="CF9" s="4"/>
    </row>
    <row r="10" spans="2:84" ht="44" customHeight="1">
      <c r="B10" s="475" t="s">
        <v>562</v>
      </c>
      <c r="C10" s="476"/>
      <c r="D10" s="473" t="s">
        <v>569</v>
      </c>
      <c r="E10" s="474"/>
      <c r="F10" s="474"/>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
      <c r="AF10" s="4"/>
      <c r="AG10" s="4"/>
      <c r="AH10" s="4"/>
      <c r="AI10" s="3"/>
      <c r="AJ10" s="3"/>
      <c r="AK10" s="3"/>
      <c r="AL10" s="3"/>
      <c r="AM10" s="3"/>
      <c r="AN10" s="3"/>
      <c r="AO10" s="3"/>
      <c r="AP10" s="3"/>
      <c r="AQ10" s="3"/>
      <c r="AR10" s="4"/>
      <c r="AS10" s="4"/>
      <c r="AT10" s="4"/>
      <c r="AU10" s="4"/>
      <c r="AV10" s="4"/>
      <c r="AW10" s="4"/>
      <c r="AX10" s="4"/>
      <c r="AY10" s="4"/>
      <c r="AZ10" s="4"/>
      <c r="BA10" s="4"/>
      <c r="BB10" s="4"/>
      <c r="BC10" s="3"/>
      <c r="BD10" s="3"/>
      <c r="BE10" s="3"/>
      <c r="BF10" s="3"/>
      <c r="BG10" s="3"/>
      <c r="BH10" s="3"/>
      <c r="BI10" s="3"/>
      <c r="BJ10" s="3"/>
      <c r="BK10" s="4"/>
      <c r="BL10" s="4"/>
      <c r="BM10" s="4"/>
      <c r="BN10" s="4"/>
      <c r="BO10" s="4"/>
      <c r="BP10" s="4"/>
      <c r="BQ10" s="4"/>
      <c r="BR10" s="4"/>
      <c r="BS10" s="4"/>
      <c r="BT10" s="4"/>
      <c r="BU10" s="4"/>
      <c r="BV10" s="4"/>
      <c r="BW10" s="4"/>
      <c r="BX10" s="4"/>
      <c r="BY10" s="4"/>
      <c r="BZ10" s="4"/>
      <c r="CA10" s="4"/>
      <c r="CB10" s="4"/>
      <c r="CC10" s="4"/>
      <c r="CD10" s="4"/>
      <c r="CE10" s="4"/>
      <c r="CF10" s="4"/>
    </row>
    <row r="11" spans="2:84" ht="30.5" customHeight="1">
      <c r="B11" s="477" t="s">
        <v>563</v>
      </c>
      <c r="C11" s="478"/>
      <c r="D11" s="473" t="s">
        <v>570</v>
      </c>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
      <c r="AF11" s="4"/>
      <c r="AG11" s="4"/>
      <c r="AH11" s="4"/>
      <c r="AI11" s="196"/>
      <c r="AJ11" s="196"/>
      <c r="AK11" s="196"/>
      <c r="AL11" s="196"/>
      <c r="AM11" s="196"/>
      <c r="AN11" s="196"/>
      <c r="AO11" s="196"/>
      <c r="AP11" s="196"/>
      <c r="AQ11" s="196"/>
      <c r="AR11" s="4"/>
      <c r="AS11" s="4"/>
      <c r="AT11" s="4"/>
      <c r="AU11" s="4"/>
      <c r="AV11" s="4"/>
      <c r="AW11" s="4"/>
      <c r="AX11" s="4"/>
      <c r="AY11" s="4"/>
      <c r="AZ11" s="4"/>
      <c r="BA11" s="4"/>
      <c r="BB11" s="4"/>
      <c r="BC11" s="196"/>
      <c r="BD11" s="196"/>
      <c r="BE11" s="196"/>
      <c r="BF11" s="196"/>
      <c r="BG11" s="196"/>
      <c r="BH11" s="196"/>
      <c r="BI11" s="196"/>
      <c r="BJ11" s="196"/>
      <c r="BK11" s="4"/>
      <c r="BL11" s="4"/>
      <c r="BM11" s="4"/>
      <c r="BN11" s="4"/>
      <c r="BO11" s="4"/>
      <c r="BP11" s="4"/>
      <c r="BQ11" s="4"/>
      <c r="BR11" s="4"/>
      <c r="BS11" s="4"/>
      <c r="BT11" s="4"/>
      <c r="BU11" s="4"/>
      <c r="BV11" s="4"/>
      <c r="BW11" s="4"/>
      <c r="BX11" s="4"/>
      <c r="BY11" s="4"/>
      <c r="BZ11" s="4"/>
      <c r="CA11" s="4"/>
      <c r="CB11" s="4"/>
      <c r="CC11" s="4"/>
      <c r="CD11" s="4"/>
      <c r="CE11" s="4"/>
      <c r="CF11" s="4"/>
    </row>
    <row r="12" spans="2:84" ht="14" customHeight="1">
      <c r="B12" s="363"/>
      <c r="C12" s="364"/>
      <c r="D12" s="365"/>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4"/>
      <c r="AF12" s="4"/>
      <c r="AG12" s="4"/>
      <c r="AH12" s="4"/>
      <c r="AI12" s="196"/>
      <c r="AJ12" s="196"/>
      <c r="AK12" s="196"/>
      <c r="AL12" s="196"/>
      <c r="AM12" s="196"/>
      <c r="AN12" s="196"/>
      <c r="AO12" s="196"/>
      <c r="AP12" s="196"/>
      <c r="AQ12" s="196"/>
      <c r="AR12" s="4"/>
      <c r="AS12" s="4"/>
      <c r="AT12" s="4"/>
      <c r="AU12" s="4"/>
      <c r="AV12" s="4"/>
      <c r="AW12" s="4"/>
      <c r="AX12" s="4"/>
      <c r="AY12" s="4"/>
      <c r="AZ12" s="4"/>
      <c r="BA12" s="4"/>
      <c r="BB12" s="4"/>
      <c r="BC12" s="196"/>
      <c r="BD12" s="196"/>
      <c r="BE12" s="196"/>
      <c r="BF12" s="196"/>
      <c r="BG12" s="196"/>
      <c r="BH12" s="196"/>
      <c r="BI12" s="196"/>
      <c r="BJ12" s="196"/>
      <c r="BK12" s="4"/>
      <c r="BL12" s="4"/>
      <c r="BM12" s="4"/>
      <c r="BN12" s="4"/>
      <c r="BO12" s="4"/>
      <c r="BP12" s="4"/>
      <c r="BQ12" s="4"/>
      <c r="BR12" s="4"/>
      <c r="BS12" s="4"/>
      <c r="BT12" s="4"/>
      <c r="BU12" s="4"/>
      <c r="BV12" s="4"/>
      <c r="BW12" s="4"/>
      <c r="BX12" s="4"/>
      <c r="BY12" s="4"/>
      <c r="BZ12" s="4"/>
      <c r="CA12" s="4"/>
      <c r="CB12" s="4"/>
      <c r="CC12" s="4"/>
      <c r="CD12" s="4"/>
      <c r="CE12" s="4"/>
      <c r="CF12" s="4"/>
    </row>
    <row r="13" spans="2:84" ht="24" customHeight="1" thickBot="1">
      <c r="B13" s="423" t="s">
        <v>71</v>
      </c>
      <c r="C13" s="9"/>
      <c r="D13" s="9"/>
      <c r="J13" s="444" t="s">
        <v>72</v>
      </c>
      <c r="K13" s="444"/>
      <c r="L13" s="444"/>
      <c r="M13" s="444"/>
      <c r="N13" s="444"/>
      <c r="O13" s="444"/>
      <c r="P13" s="444"/>
      <c r="Q13" s="444"/>
      <c r="R13" s="444"/>
      <c r="S13" s="444" t="s">
        <v>413</v>
      </c>
      <c r="T13" s="444"/>
      <c r="U13" s="444"/>
      <c r="V13" s="444"/>
      <c r="W13" s="444"/>
      <c r="X13" s="444"/>
      <c r="Y13" s="444"/>
      <c r="Z13" s="444"/>
      <c r="AA13" s="444"/>
      <c r="AB13" s="444"/>
      <c r="AC13" s="444"/>
      <c r="AD13" s="10" t="s">
        <v>73</v>
      </c>
      <c r="AI13" s="454" t="s">
        <v>349</v>
      </c>
      <c r="AJ13" s="455"/>
      <c r="AK13" s="455"/>
    </row>
    <row r="14" spans="2:84" ht="32.15" customHeight="1" thickBot="1">
      <c r="B14" s="456" t="s">
        <v>529</v>
      </c>
      <c r="C14" s="457"/>
      <c r="D14" s="458"/>
      <c r="E14" s="458"/>
      <c r="F14" s="458"/>
      <c r="G14" s="458"/>
      <c r="H14" s="458"/>
      <c r="I14" s="458"/>
      <c r="J14" s="459" t="s">
        <v>75</v>
      </c>
      <c r="K14" s="460"/>
      <c r="L14" s="460"/>
      <c r="M14" s="460"/>
      <c r="N14" s="460"/>
      <c r="O14" s="460"/>
      <c r="P14" s="460"/>
      <c r="Q14" s="460"/>
      <c r="R14" s="461"/>
      <c r="S14" s="459" t="s">
        <v>482</v>
      </c>
      <c r="T14" s="460"/>
      <c r="U14" s="460"/>
      <c r="V14" s="460"/>
      <c r="W14" s="460"/>
      <c r="X14" s="460"/>
      <c r="Y14" s="460"/>
      <c r="Z14" s="460"/>
      <c r="AA14" s="460"/>
      <c r="AB14" s="460"/>
      <c r="AC14" s="461"/>
      <c r="AD14" s="144" t="s">
        <v>77</v>
      </c>
      <c r="AI14" s="11" t="s">
        <v>78</v>
      </c>
      <c r="AJ14" s="11"/>
      <c r="AK14" s="11" t="s">
        <v>79</v>
      </c>
    </row>
    <row r="15" spans="2:84" ht="22.5" customHeight="1" thickBot="1">
      <c r="B15" s="131" t="s">
        <v>530</v>
      </c>
      <c r="C15" s="132"/>
      <c r="D15" s="133"/>
      <c r="E15" s="133"/>
      <c r="F15" s="133"/>
      <c r="G15" s="133"/>
      <c r="H15" s="133"/>
      <c r="I15" s="133"/>
      <c r="J15" s="134"/>
      <c r="K15" s="134"/>
      <c r="L15" s="134"/>
      <c r="M15" s="134"/>
      <c r="N15" s="134"/>
      <c r="O15" s="134"/>
      <c r="P15" s="134"/>
      <c r="Q15" s="134"/>
      <c r="R15" s="134"/>
      <c r="S15" s="135"/>
      <c r="T15" s="135"/>
      <c r="U15" s="135"/>
      <c r="V15" s="135"/>
      <c r="W15" s="135"/>
      <c r="X15" s="135"/>
      <c r="Y15" s="135"/>
      <c r="Z15" s="135"/>
      <c r="AA15" s="135"/>
      <c r="AB15" s="135"/>
      <c r="AC15" s="135"/>
      <c r="AD15" s="136"/>
      <c r="AI15" s="11"/>
      <c r="AJ15" s="11"/>
      <c r="AK15" s="11"/>
    </row>
    <row r="16" spans="2:84" ht="30" customHeight="1">
      <c r="B16" s="502" t="s">
        <v>458</v>
      </c>
      <c r="C16" s="503"/>
      <c r="D16" s="503"/>
      <c r="E16" s="503"/>
      <c r="F16" s="503"/>
      <c r="G16" s="503"/>
      <c r="H16" s="503"/>
      <c r="I16" s="504"/>
      <c r="J16" s="508" t="s">
        <v>68</v>
      </c>
      <c r="K16" s="509" t="s">
        <v>269</v>
      </c>
      <c r="L16" s="509"/>
      <c r="M16" s="228"/>
      <c r="N16" s="398"/>
      <c r="O16" s="510" t="s">
        <v>81</v>
      </c>
      <c r="P16" s="511" t="s">
        <v>270</v>
      </c>
      <c r="Q16" s="512"/>
      <c r="R16" s="407"/>
      <c r="S16" s="514" t="s">
        <v>527</v>
      </c>
      <c r="T16" s="515"/>
      <c r="U16" s="515"/>
      <c r="V16" s="515"/>
      <c r="W16" s="515"/>
      <c r="X16" s="515"/>
      <c r="Y16" s="515"/>
      <c r="Z16" s="515"/>
      <c r="AA16" s="515"/>
      <c r="AB16" s="515"/>
      <c r="AC16" s="516"/>
      <c r="AD16" s="479"/>
      <c r="AF16" s="17" t="str">
        <f>J16</f>
        <v>□</v>
      </c>
      <c r="AI16" s="18" t="str">
        <f>IF(AF16&amp;AF17="■□","●適合",IF(AF16&amp;AF17="□■","◆未達",IF(AF16&amp;AF17="□□","■未答","▼矛盾")))</f>
        <v>■未答</v>
      </c>
      <c r="AJ16" s="11"/>
      <c r="AK16" s="11"/>
      <c r="AM16" s="14" t="s">
        <v>83</v>
      </c>
      <c r="AN16" s="21" t="s">
        <v>84</v>
      </c>
      <c r="AO16" s="21" t="s">
        <v>85</v>
      </c>
      <c r="AP16" s="21" t="s">
        <v>86</v>
      </c>
      <c r="AQ16" s="21" t="s">
        <v>87</v>
      </c>
    </row>
    <row r="17" spans="2:43" ht="30" customHeight="1">
      <c r="B17" s="505"/>
      <c r="C17" s="506"/>
      <c r="D17" s="506"/>
      <c r="E17" s="506"/>
      <c r="F17" s="506"/>
      <c r="G17" s="506"/>
      <c r="H17" s="506"/>
      <c r="I17" s="507"/>
      <c r="J17" s="497"/>
      <c r="K17" s="499"/>
      <c r="L17" s="499"/>
      <c r="M17" s="262"/>
      <c r="N17" s="399"/>
      <c r="O17" s="501"/>
      <c r="P17" s="513"/>
      <c r="Q17" s="513"/>
      <c r="R17" s="401"/>
      <c r="S17" s="517"/>
      <c r="T17" s="518"/>
      <c r="U17" s="518"/>
      <c r="V17" s="518"/>
      <c r="W17" s="518"/>
      <c r="X17" s="518"/>
      <c r="Y17" s="518"/>
      <c r="Z17" s="518"/>
      <c r="AA17" s="518"/>
      <c r="AB17" s="518"/>
      <c r="AC17" s="519"/>
      <c r="AD17" s="480"/>
      <c r="AF17" s="4" t="str">
        <f>O16</f>
        <v>□</v>
      </c>
      <c r="AI17" s="11"/>
      <c r="AJ17" s="11"/>
      <c r="AK17" s="11"/>
      <c r="AN17" s="18" t="s">
        <v>64</v>
      </c>
      <c r="AO17" s="18" t="s">
        <v>65</v>
      </c>
      <c r="AP17" s="20" t="s">
        <v>88</v>
      </c>
      <c r="AQ17" s="20" t="s">
        <v>66</v>
      </c>
    </row>
    <row r="18" spans="2:43" ht="32.25" customHeight="1">
      <c r="B18" s="213" t="s">
        <v>461</v>
      </c>
      <c r="C18" s="212"/>
      <c r="D18" s="212"/>
      <c r="E18" s="212"/>
      <c r="F18" s="212"/>
      <c r="G18" s="212"/>
      <c r="H18" s="212"/>
      <c r="I18" s="214"/>
      <c r="J18" s="215"/>
      <c r="K18" s="481"/>
      <c r="L18" s="481"/>
      <c r="M18" s="215"/>
      <c r="N18" s="481"/>
      <c r="O18" s="481"/>
      <c r="P18" s="481"/>
      <c r="Q18" s="216"/>
      <c r="R18" s="216"/>
      <c r="S18" s="482" t="s">
        <v>451</v>
      </c>
      <c r="T18" s="483"/>
      <c r="U18" s="483"/>
      <c r="V18" s="483"/>
      <c r="W18" s="483"/>
      <c r="X18" s="483"/>
      <c r="Y18" s="483"/>
      <c r="Z18" s="483"/>
      <c r="AA18" s="483"/>
      <c r="AB18" s="483"/>
      <c r="AC18" s="484"/>
      <c r="AD18" s="491"/>
      <c r="AI18" s="11"/>
      <c r="AJ18" s="11"/>
      <c r="AK18" s="11"/>
    </row>
    <row r="19" spans="2:43" ht="15.75" customHeight="1">
      <c r="B19" s="493"/>
      <c r="C19" s="495" t="s">
        <v>528</v>
      </c>
      <c r="D19" s="483"/>
      <c r="E19" s="483"/>
      <c r="F19" s="483"/>
      <c r="G19" s="483"/>
      <c r="H19" s="483"/>
      <c r="I19" s="484"/>
      <c r="J19" s="496" t="s">
        <v>68</v>
      </c>
      <c r="K19" s="498" t="s">
        <v>269</v>
      </c>
      <c r="L19" s="498"/>
      <c r="M19" s="266"/>
      <c r="N19" s="402"/>
      <c r="O19" s="500" t="s">
        <v>81</v>
      </c>
      <c r="P19" s="524" t="s">
        <v>270</v>
      </c>
      <c r="Q19" s="525"/>
      <c r="R19" s="403"/>
      <c r="S19" s="485"/>
      <c r="T19" s="486"/>
      <c r="U19" s="486"/>
      <c r="V19" s="486"/>
      <c r="W19" s="486"/>
      <c r="X19" s="486"/>
      <c r="Y19" s="486"/>
      <c r="Z19" s="486"/>
      <c r="AA19" s="486"/>
      <c r="AB19" s="486"/>
      <c r="AC19" s="487"/>
      <c r="AD19" s="492"/>
      <c r="AF19" s="17" t="str">
        <f>J19</f>
        <v>□</v>
      </c>
      <c r="AI19" s="18" t="str">
        <f>IF(AF19&amp;AF20="■□","●適合",IF(AF19&amp;AF20="□■","◆未達",IF(AF19&amp;AF20="□□","■未答","▼矛盾")))</f>
        <v>■未答</v>
      </c>
      <c r="AJ19" s="11"/>
      <c r="AK19" s="11"/>
      <c r="AM19" s="14" t="s">
        <v>83</v>
      </c>
      <c r="AN19" s="21" t="s">
        <v>84</v>
      </c>
      <c r="AO19" s="21" t="s">
        <v>85</v>
      </c>
      <c r="AP19" s="21" t="s">
        <v>86</v>
      </c>
      <c r="AQ19" s="21" t="s">
        <v>87</v>
      </c>
    </row>
    <row r="20" spans="2:43" ht="15.75" customHeight="1">
      <c r="B20" s="494"/>
      <c r="C20" s="488"/>
      <c r="D20" s="489"/>
      <c r="E20" s="489"/>
      <c r="F20" s="489"/>
      <c r="G20" s="489"/>
      <c r="H20" s="489"/>
      <c r="I20" s="490"/>
      <c r="J20" s="497"/>
      <c r="K20" s="499"/>
      <c r="L20" s="499"/>
      <c r="M20" s="262"/>
      <c r="N20" s="399"/>
      <c r="O20" s="501"/>
      <c r="P20" s="513"/>
      <c r="Q20" s="513"/>
      <c r="R20" s="401"/>
      <c r="S20" s="488"/>
      <c r="T20" s="489"/>
      <c r="U20" s="489"/>
      <c r="V20" s="489"/>
      <c r="W20" s="489"/>
      <c r="X20" s="489"/>
      <c r="Y20" s="489"/>
      <c r="Z20" s="489"/>
      <c r="AA20" s="489"/>
      <c r="AB20" s="489"/>
      <c r="AC20" s="490"/>
      <c r="AD20" s="480"/>
      <c r="AF20" s="4" t="str">
        <f>O19</f>
        <v>□</v>
      </c>
      <c r="AI20" s="11"/>
      <c r="AJ20" s="11"/>
      <c r="AK20" s="11"/>
      <c r="AN20" s="18" t="s">
        <v>64</v>
      </c>
      <c r="AO20" s="18" t="s">
        <v>65</v>
      </c>
      <c r="AP20" s="20" t="s">
        <v>88</v>
      </c>
      <c r="AQ20" s="20" t="s">
        <v>66</v>
      </c>
    </row>
    <row r="21" spans="2:43" ht="32.25" customHeight="1">
      <c r="B21" s="213" t="s">
        <v>462</v>
      </c>
      <c r="C21" s="212"/>
      <c r="D21" s="212"/>
      <c r="E21" s="212"/>
      <c r="F21" s="212"/>
      <c r="G21" s="212"/>
      <c r="H21" s="212"/>
      <c r="I21" s="214"/>
      <c r="J21" s="217"/>
      <c r="K21" s="216"/>
      <c r="L21" s="216"/>
      <c r="M21" s="216"/>
      <c r="N21" s="216"/>
      <c r="O21" s="216"/>
      <c r="P21" s="216"/>
      <c r="Q21" s="216"/>
      <c r="R21" s="216"/>
      <c r="S21" s="482" t="s">
        <v>451</v>
      </c>
      <c r="T21" s="483"/>
      <c r="U21" s="483"/>
      <c r="V21" s="483"/>
      <c r="W21" s="483"/>
      <c r="X21" s="483"/>
      <c r="Y21" s="483"/>
      <c r="Z21" s="483"/>
      <c r="AA21" s="483"/>
      <c r="AB21" s="483"/>
      <c r="AC21" s="484"/>
      <c r="AD21" s="164"/>
      <c r="AI21" s="11"/>
      <c r="AJ21" s="11"/>
      <c r="AK21" s="11"/>
    </row>
    <row r="22" spans="2:43" ht="16.5" customHeight="1">
      <c r="B22" s="213"/>
      <c r="C22" s="526" t="s">
        <v>531</v>
      </c>
      <c r="D22" s="527"/>
      <c r="E22" s="527"/>
      <c r="F22" s="527"/>
      <c r="G22" s="527"/>
      <c r="H22" s="527"/>
      <c r="I22" s="528"/>
      <c r="J22" s="496" t="s">
        <v>68</v>
      </c>
      <c r="K22" s="498" t="s">
        <v>269</v>
      </c>
      <c r="L22" s="498"/>
      <c r="M22" s="266"/>
      <c r="N22" s="402"/>
      <c r="O22" s="500" t="s">
        <v>81</v>
      </c>
      <c r="P22" s="524" t="s">
        <v>270</v>
      </c>
      <c r="Q22" s="525"/>
      <c r="R22" s="403"/>
      <c r="S22" s="485"/>
      <c r="T22" s="486"/>
      <c r="U22" s="486"/>
      <c r="V22" s="486"/>
      <c r="W22" s="486"/>
      <c r="X22" s="486"/>
      <c r="Y22" s="486"/>
      <c r="Z22" s="486"/>
      <c r="AA22" s="486"/>
      <c r="AB22" s="486"/>
      <c r="AC22" s="487"/>
      <c r="AD22" s="491"/>
      <c r="AF22" s="17" t="str">
        <f>J22</f>
        <v>□</v>
      </c>
      <c r="AI22" s="18" t="str">
        <f>IF(AF22&amp;AF23="■□","●適合",IF(AF22&amp;AF23="□■","◆未達",IF(AF22&amp;AF23="□□","■未答","▼矛盾")))</f>
        <v>■未答</v>
      </c>
      <c r="AJ22" s="11"/>
      <c r="AK22" s="11"/>
      <c r="AM22" s="14" t="s">
        <v>83</v>
      </c>
      <c r="AN22" s="21" t="s">
        <v>84</v>
      </c>
      <c r="AO22" s="21" t="s">
        <v>85</v>
      </c>
      <c r="AP22" s="21" t="s">
        <v>86</v>
      </c>
      <c r="AQ22" s="21" t="s">
        <v>87</v>
      </c>
    </row>
    <row r="23" spans="2:43" ht="16.5" customHeight="1">
      <c r="B23" s="213"/>
      <c r="C23" s="529"/>
      <c r="D23" s="506"/>
      <c r="E23" s="506"/>
      <c r="F23" s="506"/>
      <c r="G23" s="506"/>
      <c r="H23" s="506"/>
      <c r="I23" s="507"/>
      <c r="J23" s="497"/>
      <c r="K23" s="499"/>
      <c r="L23" s="499"/>
      <c r="M23" s="262"/>
      <c r="N23" s="399"/>
      <c r="O23" s="501"/>
      <c r="P23" s="513"/>
      <c r="Q23" s="513"/>
      <c r="R23" s="404"/>
      <c r="S23" s="485"/>
      <c r="T23" s="486"/>
      <c r="U23" s="486"/>
      <c r="V23" s="486"/>
      <c r="W23" s="486"/>
      <c r="X23" s="486"/>
      <c r="Y23" s="486"/>
      <c r="Z23" s="486"/>
      <c r="AA23" s="486"/>
      <c r="AB23" s="486"/>
      <c r="AC23" s="487"/>
      <c r="AD23" s="480"/>
      <c r="AF23" s="4" t="str">
        <f>O22</f>
        <v>□</v>
      </c>
      <c r="AI23" s="11"/>
      <c r="AJ23" s="11"/>
      <c r="AK23" s="11"/>
      <c r="AN23" s="18" t="s">
        <v>64</v>
      </c>
      <c r="AO23" s="18" t="s">
        <v>65</v>
      </c>
      <c r="AP23" s="20" t="s">
        <v>88</v>
      </c>
      <c r="AQ23" s="20" t="s">
        <v>66</v>
      </c>
    </row>
    <row r="24" spans="2:43" ht="16.5" customHeight="1">
      <c r="B24" s="213"/>
      <c r="C24" s="520" t="s">
        <v>532</v>
      </c>
      <c r="D24" s="521"/>
      <c r="E24" s="521"/>
      <c r="F24" s="521"/>
      <c r="G24" s="521"/>
      <c r="H24" s="521"/>
      <c r="I24" s="522"/>
      <c r="J24" s="496" t="s">
        <v>68</v>
      </c>
      <c r="K24" s="498" t="s">
        <v>269</v>
      </c>
      <c r="L24" s="498"/>
      <c r="M24" s="266"/>
      <c r="N24" s="402"/>
      <c r="O24" s="500" t="s">
        <v>81</v>
      </c>
      <c r="P24" s="524" t="s">
        <v>270</v>
      </c>
      <c r="Q24" s="525"/>
      <c r="R24" s="403"/>
      <c r="S24" s="485"/>
      <c r="T24" s="486"/>
      <c r="U24" s="486"/>
      <c r="V24" s="486"/>
      <c r="W24" s="486"/>
      <c r="X24" s="486"/>
      <c r="Y24" s="486"/>
      <c r="Z24" s="486"/>
      <c r="AA24" s="486"/>
      <c r="AB24" s="486"/>
      <c r="AC24" s="487"/>
      <c r="AD24" s="491"/>
      <c r="AF24" s="17" t="str">
        <f>J24</f>
        <v>□</v>
      </c>
      <c r="AI24" s="18" t="str">
        <f>IF(AF24&amp;AF25="■□","●適合",IF(AF24&amp;AF25="□■","◆未達",IF(AF24&amp;AF25="□□","■未答","▼矛盾")))</f>
        <v>■未答</v>
      </c>
      <c r="AJ24" s="11"/>
      <c r="AK24" s="11"/>
      <c r="AM24" s="14" t="s">
        <v>83</v>
      </c>
      <c r="AN24" s="21" t="s">
        <v>84</v>
      </c>
      <c r="AO24" s="21" t="s">
        <v>85</v>
      </c>
      <c r="AP24" s="21" t="s">
        <v>86</v>
      </c>
      <c r="AQ24" s="21" t="s">
        <v>87</v>
      </c>
    </row>
    <row r="25" spans="2:43" ht="16.5" customHeight="1">
      <c r="B25" s="218"/>
      <c r="C25" s="523"/>
      <c r="D25" s="521"/>
      <c r="E25" s="521"/>
      <c r="F25" s="521"/>
      <c r="G25" s="521"/>
      <c r="H25" s="521"/>
      <c r="I25" s="522"/>
      <c r="J25" s="497"/>
      <c r="K25" s="499"/>
      <c r="L25" s="499"/>
      <c r="M25" s="262"/>
      <c r="N25" s="399"/>
      <c r="O25" s="501"/>
      <c r="P25" s="513"/>
      <c r="Q25" s="513"/>
      <c r="R25" s="401"/>
      <c r="S25" s="488"/>
      <c r="T25" s="489"/>
      <c r="U25" s="489"/>
      <c r="V25" s="489"/>
      <c r="W25" s="489"/>
      <c r="X25" s="489"/>
      <c r="Y25" s="489"/>
      <c r="Z25" s="489"/>
      <c r="AA25" s="489"/>
      <c r="AB25" s="489"/>
      <c r="AC25" s="490"/>
      <c r="AD25" s="480"/>
      <c r="AF25" s="4" t="str">
        <f>O24</f>
        <v>□</v>
      </c>
      <c r="AI25" s="11"/>
      <c r="AJ25" s="11"/>
      <c r="AK25" s="11"/>
      <c r="AN25" s="18" t="s">
        <v>64</v>
      </c>
      <c r="AO25" s="18" t="s">
        <v>65</v>
      </c>
      <c r="AP25" s="20" t="s">
        <v>88</v>
      </c>
      <c r="AQ25" s="20" t="s">
        <v>66</v>
      </c>
    </row>
    <row r="26" spans="2:43" ht="32.25" customHeight="1">
      <c r="B26" s="213" t="s">
        <v>463</v>
      </c>
      <c r="C26" s="212"/>
      <c r="D26" s="212"/>
      <c r="E26" s="212"/>
      <c r="F26" s="212"/>
      <c r="G26" s="212"/>
      <c r="H26" s="212"/>
      <c r="I26" s="214"/>
      <c r="J26" s="217"/>
      <c r="K26" s="216"/>
      <c r="L26" s="216"/>
      <c r="M26" s="216"/>
      <c r="N26" s="216"/>
      <c r="O26" s="216"/>
      <c r="P26" s="216"/>
      <c r="Q26" s="216"/>
      <c r="R26" s="216"/>
      <c r="S26" s="217"/>
      <c r="T26" s="216"/>
      <c r="U26" s="216"/>
      <c r="V26" s="216"/>
      <c r="W26" s="216"/>
      <c r="X26" s="216"/>
      <c r="Y26" s="216"/>
      <c r="Z26" s="216"/>
      <c r="AA26" s="216"/>
      <c r="AB26" s="216"/>
      <c r="AC26" s="219"/>
      <c r="AD26" s="164"/>
      <c r="AI26" s="11"/>
      <c r="AJ26" s="11"/>
      <c r="AK26" s="11"/>
    </row>
    <row r="27" spans="2:43" ht="15" customHeight="1">
      <c r="B27" s="213"/>
      <c r="C27" s="495" t="s">
        <v>533</v>
      </c>
      <c r="D27" s="483"/>
      <c r="E27" s="483"/>
      <c r="F27" s="483"/>
      <c r="G27" s="483"/>
      <c r="H27" s="483"/>
      <c r="I27" s="484"/>
      <c r="J27" s="496" t="s">
        <v>68</v>
      </c>
      <c r="K27" s="498" t="s">
        <v>447</v>
      </c>
      <c r="L27" s="498"/>
      <c r="M27" s="266"/>
      <c r="N27" s="539" t="s">
        <v>68</v>
      </c>
      <c r="O27" s="547" t="s">
        <v>448</v>
      </c>
      <c r="P27" s="547"/>
      <c r="Q27" s="547"/>
      <c r="R27" s="403"/>
      <c r="S27" s="541" t="s">
        <v>464</v>
      </c>
      <c r="T27" s="549"/>
      <c r="U27" s="549"/>
      <c r="V27" s="549"/>
      <c r="W27" s="549"/>
      <c r="X27" s="549"/>
      <c r="Y27" s="549"/>
      <c r="Z27" s="549"/>
      <c r="AA27" s="549"/>
      <c r="AB27" s="549"/>
      <c r="AC27" s="550"/>
      <c r="AD27" s="491"/>
      <c r="AF27" s="17" t="str">
        <f>J27</f>
        <v>□</v>
      </c>
      <c r="AG27" s="1">
        <f>IF(J27="■",1,IF(N27="■",1,0))</f>
        <v>0</v>
      </c>
      <c r="AI27" s="18" t="str">
        <f>IF(AF27&amp;AF28="■□","●適合",IF(AF27&amp;AF28="□■","●適合",IF(AF27&amp;AF28="□□","■未答","▼矛盾")))</f>
        <v>■未答</v>
      </c>
      <c r="AJ27" s="11"/>
      <c r="AK27" s="11"/>
      <c r="AM27" s="14" t="s">
        <v>83</v>
      </c>
      <c r="AN27" s="21" t="s">
        <v>84</v>
      </c>
      <c r="AO27" s="21" t="s">
        <v>85</v>
      </c>
      <c r="AP27" s="21" t="s">
        <v>86</v>
      </c>
      <c r="AQ27" s="21" t="s">
        <v>87</v>
      </c>
    </row>
    <row r="28" spans="2:43" ht="15" customHeight="1">
      <c r="B28" s="213"/>
      <c r="C28" s="533"/>
      <c r="D28" s="486"/>
      <c r="E28" s="486"/>
      <c r="F28" s="486"/>
      <c r="G28" s="486"/>
      <c r="H28" s="486"/>
      <c r="I28" s="487"/>
      <c r="J28" s="537"/>
      <c r="K28" s="538"/>
      <c r="L28" s="538"/>
      <c r="M28" s="233"/>
      <c r="N28" s="540"/>
      <c r="O28" s="548"/>
      <c r="P28" s="548"/>
      <c r="Q28" s="548"/>
      <c r="R28" s="425"/>
      <c r="S28" s="220"/>
      <c r="T28" s="221"/>
      <c r="U28" s="221"/>
      <c r="V28" s="221"/>
      <c r="W28" s="221"/>
      <c r="X28" s="221"/>
      <c r="Y28" s="221"/>
      <c r="Z28" s="221"/>
      <c r="AA28" s="221"/>
      <c r="AB28" s="221"/>
      <c r="AC28" s="222"/>
      <c r="AD28" s="530"/>
      <c r="AF28" s="1" t="str">
        <f>N27</f>
        <v>□</v>
      </c>
      <c r="AI28" s="11"/>
      <c r="AJ28" s="11"/>
      <c r="AK28" s="11"/>
      <c r="AN28" s="18" t="s">
        <v>64</v>
      </c>
      <c r="AO28" s="18" t="s">
        <v>64</v>
      </c>
      <c r="AP28" s="20" t="s">
        <v>88</v>
      </c>
      <c r="AQ28" s="20" t="s">
        <v>66</v>
      </c>
    </row>
    <row r="29" spans="2:43" ht="21.75" customHeight="1">
      <c r="B29" s="213"/>
      <c r="C29" s="485"/>
      <c r="D29" s="486"/>
      <c r="E29" s="486"/>
      <c r="F29" s="486"/>
      <c r="G29" s="486"/>
      <c r="H29" s="486"/>
      <c r="I29" s="487"/>
      <c r="J29" s="192" t="s">
        <v>68</v>
      </c>
      <c r="K29" s="447" t="s">
        <v>444</v>
      </c>
      <c r="L29" s="447"/>
      <c r="M29" s="233"/>
      <c r="N29" s="424"/>
      <c r="O29" s="233"/>
      <c r="P29" s="424"/>
      <c r="Q29" s="424"/>
      <c r="R29" s="425"/>
      <c r="S29" s="223"/>
      <c r="T29" s="212"/>
      <c r="U29" s="212"/>
      <c r="V29" s="212"/>
      <c r="W29" s="212"/>
      <c r="X29" s="212"/>
      <c r="Y29" s="212"/>
      <c r="Z29" s="212"/>
      <c r="AA29" s="212"/>
      <c r="AB29" s="212"/>
      <c r="AC29" s="214"/>
      <c r="AD29" s="530"/>
      <c r="AF29" s="17" t="str">
        <f>J29</f>
        <v>□</v>
      </c>
      <c r="AI29" s="18" t="str">
        <f>IF(AF29&amp;AF30="■□","●適合",IF(AF29&amp;AF30="□■","◆未達",IF(AF29&amp;AF30="□□","■未答","▼矛盾")))</f>
        <v>■未答</v>
      </c>
      <c r="AJ29" s="11"/>
      <c r="AK29" s="105" t="str">
        <f>IF(AG27=1,IF(AND(J27&amp;N27="■□",Y30&gt;=130),"●適合",IF(AND(J27&amp;N27="□■",Y30&gt;=120),"●適合","◆未達")),"■未答")</f>
        <v>■未答</v>
      </c>
      <c r="AM29" s="14" t="s">
        <v>83</v>
      </c>
      <c r="AN29" s="21" t="s">
        <v>84</v>
      </c>
      <c r="AO29" s="21" t="s">
        <v>85</v>
      </c>
      <c r="AP29" s="21" t="s">
        <v>86</v>
      </c>
      <c r="AQ29" s="21" t="s">
        <v>87</v>
      </c>
    </row>
    <row r="30" spans="2:43" ht="21.75" customHeight="1">
      <c r="B30" s="213"/>
      <c r="C30" s="534"/>
      <c r="D30" s="535"/>
      <c r="E30" s="535"/>
      <c r="F30" s="535"/>
      <c r="G30" s="535"/>
      <c r="H30" s="535"/>
      <c r="I30" s="536"/>
      <c r="J30" s="29" t="s">
        <v>81</v>
      </c>
      <c r="K30" s="399" t="s">
        <v>445</v>
      </c>
      <c r="L30" s="399"/>
      <c r="M30" s="262"/>
      <c r="N30" s="399"/>
      <c r="O30" s="262"/>
      <c r="P30" s="399"/>
      <c r="Q30" s="399"/>
      <c r="R30" s="401"/>
      <c r="S30" s="193" t="s">
        <v>446</v>
      </c>
      <c r="T30" s="426"/>
      <c r="U30" s="426"/>
      <c r="V30" s="426"/>
      <c r="W30" s="426"/>
      <c r="X30" s="426"/>
      <c r="Y30" s="532"/>
      <c r="Z30" s="532"/>
      <c r="AA30" s="532"/>
      <c r="AB30" s="108" t="s">
        <v>465</v>
      </c>
      <c r="AC30" s="427"/>
      <c r="AD30" s="531"/>
      <c r="AF30" s="4" t="str">
        <f>J30</f>
        <v>□</v>
      </c>
      <c r="AI30" s="11"/>
      <c r="AJ30" s="11"/>
      <c r="AK30" s="11"/>
      <c r="AN30" s="18" t="s">
        <v>64</v>
      </c>
      <c r="AO30" s="18" t="s">
        <v>65</v>
      </c>
      <c r="AP30" s="20" t="s">
        <v>88</v>
      </c>
      <c r="AQ30" s="20" t="s">
        <v>66</v>
      </c>
    </row>
    <row r="31" spans="2:43" ht="14.25" customHeight="1">
      <c r="B31" s="213"/>
      <c r="C31" s="495" t="s">
        <v>534</v>
      </c>
      <c r="D31" s="483"/>
      <c r="E31" s="483"/>
      <c r="F31" s="483"/>
      <c r="G31" s="483"/>
      <c r="H31" s="483"/>
      <c r="I31" s="484"/>
      <c r="J31" s="496" t="s">
        <v>68</v>
      </c>
      <c r="K31" s="498" t="s">
        <v>447</v>
      </c>
      <c r="L31" s="498"/>
      <c r="M31" s="266"/>
      <c r="N31" s="539" t="s">
        <v>68</v>
      </c>
      <c r="O31" s="498" t="s">
        <v>448</v>
      </c>
      <c r="P31" s="498"/>
      <c r="Q31" s="498"/>
      <c r="R31" s="403"/>
      <c r="S31" s="541" t="s">
        <v>464</v>
      </c>
      <c r="T31" s="542"/>
      <c r="U31" s="542"/>
      <c r="V31" s="542"/>
      <c r="W31" s="542"/>
      <c r="X31" s="542"/>
      <c r="Y31" s="542"/>
      <c r="Z31" s="542"/>
      <c r="AA31" s="542"/>
      <c r="AB31" s="542"/>
      <c r="AC31" s="543"/>
      <c r="AD31" s="544"/>
      <c r="AF31" s="17" t="str">
        <f>J31</f>
        <v>□</v>
      </c>
      <c r="AG31" s="1">
        <f>IF(J31="■",1,IF(N31="■",1,0))</f>
        <v>0</v>
      </c>
      <c r="AI31" s="18" t="str">
        <f>IF(AF31&amp;AF32="■□","●適合",IF(AF31&amp;AF32="□■","●適合",IF(AF31&amp;AF32="□□","■未答","▼矛盾")))</f>
        <v>■未答</v>
      </c>
      <c r="AJ31" s="11"/>
      <c r="AK31" s="11"/>
      <c r="AM31" s="14" t="s">
        <v>83</v>
      </c>
      <c r="AN31" s="21" t="s">
        <v>84</v>
      </c>
      <c r="AO31" s="21" t="s">
        <v>85</v>
      </c>
      <c r="AP31" s="21" t="s">
        <v>86</v>
      </c>
      <c r="AQ31" s="21" t="s">
        <v>87</v>
      </c>
    </row>
    <row r="32" spans="2:43" ht="14.25" customHeight="1">
      <c r="B32" s="213"/>
      <c r="C32" s="533"/>
      <c r="D32" s="486"/>
      <c r="E32" s="486"/>
      <c r="F32" s="486"/>
      <c r="G32" s="486"/>
      <c r="H32" s="486"/>
      <c r="I32" s="487"/>
      <c r="J32" s="537"/>
      <c r="K32" s="538"/>
      <c r="L32" s="538"/>
      <c r="M32" s="233"/>
      <c r="N32" s="540"/>
      <c r="O32" s="538"/>
      <c r="P32" s="538"/>
      <c r="Q32" s="538"/>
      <c r="R32" s="425"/>
      <c r="S32" s="220"/>
      <c r="T32" s="224"/>
      <c r="U32" s="224"/>
      <c r="V32" s="224"/>
      <c r="W32" s="224"/>
      <c r="X32" s="224"/>
      <c r="Y32" s="224"/>
      <c r="Z32" s="224"/>
      <c r="AA32" s="224"/>
      <c r="AB32" s="224"/>
      <c r="AC32" s="225"/>
      <c r="AD32" s="545"/>
      <c r="AF32" s="1" t="str">
        <f>N31</f>
        <v>□</v>
      </c>
      <c r="AI32" s="11"/>
      <c r="AJ32" s="11"/>
      <c r="AK32" s="11"/>
      <c r="AN32" s="18" t="s">
        <v>64</v>
      </c>
      <c r="AO32" s="18" t="s">
        <v>64</v>
      </c>
      <c r="AP32" s="20" t="s">
        <v>88</v>
      </c>
      <c r="AQ32" s="20" t="s">
        <v>66</v>
      </c>
    </row>
    <row r="33" spans="2:43" ht="23.25" customHeight="1">
      <c r="B33" s="213"/>
      <c r="C33" s="533"/>
      <c r="D33" s="486"/>
      <c r="E33" s="486"/>
      <c r="F33" s="486"/>
      <c r="G33" s="486"/>
      <c r="H33" s="486"/>
      <c r="I33" s="487"/>
      <c r="J33" s="192" t="s">
        <v>68</v>
      </c>
      <c r="K33" s="447" t="s">
        <v>444</v>
      </c>
      <c r="L33" s="447"/>
      <c r="M33" s="233"/>
      <c r="N33" s="424"/>
      <c r="O33" s="233"/>
      <c r="P33" s="424"/>
      <c r="Q33" s="424"/>
      <c r="R33" s="425"/>
      <c r="S33" s="223"/>
      <c r="T33" s="212"/>
      <c r="U33" s="212"/>
      <c r="V33" s="212"/>
      <c r="W33" s="212"/>
      <c r="X33" s="212"/>
      <c r="Y33" s="212"/>
      <c r="Z33" s="212"/>
      <c r="AA33" s="212"/>
      <c r="AB33" s="212"/>
      <c r="AC33" s="214"/>
      <c r="AD33" s="545"/>
      <c r="AF33" s="17" t="str">
        <f>J33</f>
        <v>□</v>
      </c>
      <c r="AI33" s="18" t="str">
        <f>IF(AF33&amp;AF34="■□","●適合",IF(AF33&amp;AF34="□■","◆未達",IF(AF33&amp;AF34="□□","■未答","▼矛盾")))</f>
        <v>■未答</v>
      </c>
      <c r="AJ33" s="11"/>
      <c r="AK33" s="105" t="str">
        <f>IF(AG31=1,IF(AND(J31&amp;N31="■□",Y34&gt;=2),"●適合",IF(AND(J31&amp;N31="□■",Y34&gt;=1.8),"●適合","◆未達")),"■未答")</f>
        <v>■未答</v>
      </c>
      <c r="AM33" s="14" t="s">
        <v>83</v>
      </c>
      <c r="AN33" s="21" t="s">
        <v>84</v>
      </c>
      <c r="AO33" s="21" t="s">
        <v>85</v>
      </c>
      <c r="AP33" s="21" t="s">
        <v>86</v>
      </c>
      <c r="AQ33" s="21" t="s">
        <v>87</v>
      </c>
    </row>
    <row r="34" spans="2:43" ht="23.25" customHeight="1">
      <c r="B34" s="218"/>
      <c r="C34" s="534"/>
      <c r="D34" s="535"/>
      <c r="E34" s="535"/>
      <c r="F34" s="535"/>
      <c r="G34" s="535"/>
      <c r="H34" s="535"/>
      <c r="I34" s="536"/>
      <c r="J34" s="29" t="s">
        <v>81</v>
      </c>
      <c r="K34" s="399" t="s">
        <v>445</v>
      </c>
      <c r="L34" s="399"/>
      <c r="M34" s="262"/>
      <c r="N34" s="399"/>
      <c r="O34" s="262"/>
      <c r="P34" s="399"/>
      <c r="Q34" s="399"/>
      <c r="R34" s="401"/>
      <c r="S34" s="193" t="s">
        <v>449</v>
      </c>
      <c r="T34" s="426"/>
      <c r="U34" s="426"/>
      <c r="V34" s="426"/>
      <c r="W34" s="426"/>
      <c r="X34" s="426"/>
      <c r="Y34" s="532"/>
      <c r="Z34" s="532"/>
      <c r="AA34" s="532"/>
      <c r="AB34" s="108" t="s">
        <v>553</v>
      </c>
      <c r="AC34" s="427"/>
      <c r="AD34" s="546"/>
      <c r="AF34" s="4" t="str">
        <f>J34</f>
        <v>□</v>
      </c>
      <c r="AI34" s="11"/>
      <c r="AJ34" s="11"/>
      <c r="AK34" s="11"/>
      <c r="AN34" s="18" t="s">
        <v>64</v>
      </c>
      <c r="AO34" s="18" t="s">
        <v>65</v>
      </c>
      <c r="AP34" s="20" t="s">
        <v>88</v>
      </c>
      <c r="AQ34" s="20" t="s">
        <v>66</v>
      </c>
    </row>
    <row r="35" spans="2:43" ht="32.25" customHeight="1">
      <c r="B35" s="552" t="s">
        <v>466</v>
      </c>
      <c r="C35" s="553"/>
      <c r="D35" s="553"/>
      <c r="E35" s="553"/>
      <c r="F35" s="553"/>
      <c r="G35" s="553"/>
      <c r="H35" s="553"/>
      <c r="I35" s="554"/>
      <c r="J35" s="217"/>
      <c r="K35" s="216"/>
      <c r="L35" s="216"/>
      <c r="M35" s="216"/>
      <c r="N35" s="216"/>
      <c r="O35" s="216"/>
      <c r="P35" s="216"/>
      <c r="Q35" s="216"/>
      <c r="R35" s="216"/>
      <c r="S35" s="482" t="s">
        <v>452</v>
      </c>
      <c r="T35" s="483"/>
      <c r="U35" s="483"/>
      <c r="V35" s="483"/>
      <c r="W35" s="483"/>
      <c r="X35" s="483"/>
      <c r="Y35" s="483"/>
      <c r="Z35" s="483"/>
      <c r="AA35" s="483"/>
      <c r="AB35" s="483"/>
      <c r="AC35" s="484"/>
      <c r="AD35" s="104"/>
      <c r="AI35" s="11"/>
      <c r="AJ35" s="11"/>
      <c r="AK35" s="11"/>
    </row>
    <row r="36" spans="2:43" ht="14.25" customHeight="1">
      <c r="B36" s="213"/>
      <c r="C36" s="526" t="s">
        <v>535</v>
      </c>
      <c r="D36" s="527"/>
      <c r="E36" s="527"/>
      <c r="F36" s="527"/>
      <c r="G36" s="527"/>
      <c r="H36" s="527"/>
      <c r="I36" s="528"/>
      <c r="J36" s="496" t="s">
        <v>68</v>
      </c>
      <c r="K36" s="498" t="s">
        <v>269</v>
      </c>
      <c r="L36" s="498"/>
      <c r="M36" s="266"/>
      <c r="N36" s="402"/>
      <c r="O36" s="500" t="s">
        <v>81</v>
      </c>
      <c r="P36" s="524" t="s">
        <v>270</v>
      </c>
      <c r="Q36" s="525"/>
      <c r="R36" s="403"/>
      <c r="S36" s="485"/>
      <c r="T36" s="486"/>
      <c r="U36" s="486"/>
      <c r="V36" s="486"/>
      <c r="W36" s="486"/>
      <c r="X36" s="486"/>
      <c r="Y36" s="486"/>
      <c r="Z36" s="486"/>
      <c r="AA36" s="486"/>
      <c r="AB36" s="486"/>
      <c r="AC36" s="487"/>
      <c r="AD36" s="544"/>
      <c r="AF36" s="17" t="str">
        <f>J36</f>
        <v>□</v>
      </c>
      <c r="AI36" s="18" t="str">
        <f>IF(AF36&amp;AF37="■□","●適合",IF(AF36&amp;AF37="□■","◆未達",IF(AF36&amp;AF37="□□","■未答","▼矛盾")))</f>
        <v>■未答</v>
      </c>
      <c r="AJ36" s="11"/>
      <c r="AK36" s="11"/>
      <c r="AM36" s="14" t="s">
        <v>83</v>
      </c>
      <c r="AN36" s="21" t="s">
        <v>84</v>
      </c>
      <c r="AO36" s="21" t="s">
        <v>85</v>
      </c>
      <c r="AP36" s="21" t="s">
        <v>86</v>
      </c>
      <c r="AQ36" s="21" t="s">
        <v>87</v>
      </c>
    </row>
    <row r="37" spans="2:43" ht="14.25" customHeight="1">
      <c r="B37" s="213"/>
      <c r="C37" s="529"/>
      <c r="D37" s="506"/>
      <c r="E37" s="506"/>
      <c r="F37" s="506"/>
      <c r="G37" s="506"/>
      <c r="H37" s="506"/>
      <c r="I37" s="507"/>
      <c r="J37" s="497"/>
      <c r="K37" s="499"/>
      <c r="L37" s="499"/>
      <c r="M37" s="262"/>
      <c r="N37" s="399"/>
      <c r="O37" s="501"/>
      <c r="P37" s="513"/>
      <c r="Q37" s="513"/>
      <c r="R37" s="404"/>
      <c r="S37" s="485"/>
      <c r="T37" s="486"/>
      <c r="U37" s="486"/>
      <c r="V37" s="486"/>
      <c r="W37" s="486"/>
      <c r="X37" s="486"/>
      <c r="Y37" s="486"/>
      <c r="Z37" s="486"/>
      <c r="AA37" s="486"/>
      <c r="AB37" s="486"/>
      <c r="AC37" s="487"/>
      <c r="AD37" s="551"/>
      <c r="AF37" s="4" t="str">
        <f>O36</f>
        <v>□</v>
      </c>
      <c r="AI37" s="11"/>
      <c r="AJ37" s="11"/>
      <c r="AK37" s="11"/>
      <c r="AN37" s="18" t="s">
        <v>64</v>
      </c>
      <c r="AO37" s="18" t="s">
        <v>65</v>
      </c>
      <c r="AP37" s="20" t="s">
        <v>88</v>
      </c>
      <c r="AQ37" s="20" t="s">
        <v>66</v>
      </c>
    </row>
    <row r="38" spans="2:43" ht="15.75" customHeight="1">
      <c r="B38" s="213"/>
      <c r="C38" s="526" t="s">
        <v>536</v>
      </c>
      <c r="D38" s="527"/>
      <c r="E38" s="527"/>
      <c r="F38" s="527"/>
      <c r="G38" s="527"/>
      <c r="H38" s="527"/>
      <c r="I38" s="528"/>
      <c r="J38" s="496" t="s">
        <v>68</v>
      </c>
      <c r="K38" s="498" t="s">
        <v>269</v>
      </c>
      <c r="L38" s="498"/>
      <c r="M38" s="266"/>
      <c r="N38" s="402"/>
      <c r="O38" s="500" t="s">
        <v>81</v>
      </c>
      <c r="P38" s="524" t="s">
        <v>270</v>
      </c>
      <c r="Q38" s="525"/>
      <c r="R38" s="403"/>
      <c r="S38" s="485"/>
      <c r="T38" s="486"/>
      <c r="U38" s="486"/>
      <c r="V38" s="486"/>
      <c r="W38" s="486"/>
      <c r="X38" s="486"/>
      <c r="Y38" s="486"/>
      <c r="Z38" s="486"/>
      <c r="AA38" s="486"/>
      <c r="AB38" s="486"/>
      <c r="AC38" s="487"/>
      <c r="AD38" s="544"/>
      <c r="AF38" s="17" t="str">
        <f>J38</f>
        <v>□</v>
      </c>
      <c r="AI38" s="18" t="str">
        <f>IF(AF38&amp;AF39="■□","●適合",IF(AF38&amp;AF39="□■","◆未達",IF(AF38&amp;AF39="□□","■未答","▼矛盾")))</f>
        <v>■未答</v>
      </c>
      <c r="AJ38" s="11"/>
      <c r="AK38" s="11"/>
      <c r="AM38" s="14" t="s">
        <v>83</v>
      </c>
      <c r="AN38" s="21" t="s">
        <v>84</v>
      </c>
      <c r="AO38" s="21" t="s">
        <v>85</v>
      </c>
      <c r="AP38" s="21" t="s">
        <v>86</v>
      </c>
      <c r="AQ38" s="21" t="s">
        <v>87</v>
      </c>
    </row>
    <row r="39" spans="2:43" ht="15.75" customHeight="1">
      <c r="B39" s="213"/>
      <c r="C39" s="529"/>
      <c r="D39" s="506"/>
      <c r="E39" s="506"/>
      <c r="F39" s="506"/>
      <c r="G39" s="506"/>
      <c r="H39" s="506"/>
      <c r="I39" s="507"/>
      <c r="J39" s="497"/>
      <c r="K39" s="499"/>
      <c r="L39" s="499"/>
      <c r="M39" s="262"/>
      <c r="N39" s="399"/>
      <c r="O39" s="501"/>
      <c r="P39" s="513"/>
      <c r="Q39" s="513"/>
      <c r="R39" s="404"/>
      <c r="S39" s="485"/>
      <c r="T39" s="486"/>
      <c r="U39" s="486"/>
      <c r="V39" s="486"/>
      <c r="W39" s="486"/>
      <c r="X39" s="486"/>
      <c r="Y39" s="486"/>
      <c r="Z39" s="486"/>
      <c r="AA39" s="486"/>
      <c r="AB39" s="486"/>
      <c r="AC39" s="487"/>
      <c r="AD39" s="551"/>
      <c r="AF39" s="4" t="str">
        <f>O38</f>
        <v>□</v>
      </c>
      <c r="AI39" s="11"/>
      <c r="AJ39" s="11"/>
      <c r="AK39" s="11"/>
      <c r="AN39" s="18" t="s">
        <v>64</v>
      </c>
      <c r="AO39" s="18" t="s">
        <v>65</v>
      </c>
      <c r="AP39" s="20" t="s">
        <v>88</v>
      </c>
      <c r="AQ39" s="20" t="s">
        <v>66</v>
      </c>
    </row>
    <row r="40" spans="2:43" ht="15" customHeight="1">
      <c r="B40" s="226"/>
      <c r="C40" s="526" t="s">
        <v>537</v>
      </c>
      <c r="D40" s="527"/>
      <c r="E40" s="527"/>
      <c r="F40" s="527"/>
      <c r="G40" s="527"/>
      <c r="H40" s="527"/>
      <c r="I40" s="528"/>
      <c r="J40" s="496" t="s">
        <v>68</v>
      </c>
      <c r="K40" s="498" t="s">
        <v>269</v>
      </c>
      <c r="L40" s="498"/>
      <c r="M40" s="266"/>
      <c r="N40" s="402"/>
      <c r="O40" s="500" t="s">
        <v>81</v>
      </c>
      <c r="P40" s="524" t="s">
        <v>270</v>
      </c>
      <c r="Q40" s="525"/>
      <c r="R40" s="403"/>
      <c r="S40" s="485"/>
      <c r="T40" s="486"/>
      <c r="U40" s="486"/>
      <c r="V40" s="486"/>
      <c r="W40" s="486"/>
      <c r="X40" s="486"/>
      <c r="Y40" s="486"/>
      <c r="Z40" s="486"/>
      <c r="AA40" s="486"/>
      <c r="AB40" s="486"/>
      <c r="AC40" s="487"/>
      <c r="AD40" s="544"/>
      <c r="AF40" s="17" t="str">
        <f>J40</f>
        <v>□</v>
      </c>
      <c r="AI40" s="18" t="str">
        <f>IF(AF40&amp;AF41="■□","●適合",IF(AF40&amp;AF41="□■","◆未達",IF(AF40&amp;AF41="□□","■未答","▼矛盾")))</f>
        <v>■未答</v>
      </c>
      <c r="AJ40" s="11"/>
      <c r="AK40" s="11"/>
      <c r="AM40" s="14" t="s">
        <v>83</v>
      </c>
      <c r="AN40" s="21" t="s">
        <v>84</v>
      </c>
      <c r="AO40" s="21" t="s">
        <v>85</v>
      </c>
      <c r="AP40" s="21" t="s">
        <v>86</v>
      </c>
      <c r="AQ40" s="21" t="s">
        <v>87</v>
      </c>
    </row>
    <row r="41" spans="2:43" ht="15" customHeight="1">
      <c r="B41" s="227"/>
      <c r="C41" s="529"/>
      <c r="D41" s="506"/>
      <c r="E41" s="506"/>
      <c r="F41" s="506"/>
      <c r="G41" s="506"/>
      <c r="H41" s="506"/>
      <c r="I41" s="507"/>
      <c r="J41" s="497"/>
      <c r="K41" s="499"/>
      <c r="L41" s="499"/>
      <c r="M41" s="262"/>
      <c r="N41" s="399"/>
      <c r="O41" s="501"/>
      <c r="P41" s="513"/>
      <c r="Q41" s="513"/>
      <c r="R41" s="404"/>
      <c r="S41" s="488"/>
      <c r="T41" s="489"/>
      <c r="U41" s="489"/>
      <c r="V41" s="489"/>
      <c r="W41" s="489"/>
      <c r="X41" s="489"/>
      <c r="Y41" s="489"/>
      <c r="Z41" s="489"/>
      <c r="AA41" s="489"/>
      <c r="AB41" s="489"/>
      <c r="AC41" s="490"/>
      <c r="AD41" s="551"/>
      <c r="AF41" s="4" t="str">
        <f>O40</f>
        <v>□</v>
      </c>
      <c r="AI41" s="11"/>
      <c r="AJ41" s="11"/>
      <c r="AK41" s="11"/>
      <c r="AN41" s="18" t="s">
        <v>64</v>
      </c>
      <c r="AO41" s="18" t="s">
        <v>65</v>
      </c>
      <c r="AP41" s="20" t="s">
        <v>88</v>
      </c>
      <c r="AQ41" s="20" t="s">
        <v>66</v>
      </c>
    </row>
    <row r="42" spans="2:43" ht="32.25" customHeight="1">
      <c r="B42" s="552" t="s">
        <v>467</v>
      </c>
      <c r="C42" s="553"/>
      <c r="D42" s="553"/>
      <c r="E42" s="553"/>
      <c r="F42" s="553"/>
      <c r="G42" s="553"/>
      <c r="H42" s="553"/>
      <c r="I42" s="554"/>
      <c r="J42" s="217"/>
      <c r="K42" s="216"/>
      <c r="L42" s="216"/>
      <c r="M42" s="216"/>
      <c r="N42" s="216"/>
      <c r="O42" s="216"/>
      <c r="P42" s="216"/>
      <c r="Q42" s="216"/>
      <c r="R42" s="216"/>
      <c r="S42" s="482" t="s">
        <v>453</v>
      </c>
      <c r="T42" s="483"/>
      <c r="U42" s="483"/>
      <c r="V42" s="483"/>
      <c r="W42" s="483"/>
      <c r="X42" s="483"/>
      <c r="Y42" s="483"/>
      <c r="Z42" s="483"/>
      <c r="AA42" s="483"/>
      <c r="AB42" s="483"/>
      <c r="AC42" s="484"/>
      <c r="AD42" s="104"/>
      <c r="AI42" s="11"/>
      <c r="AJ42" s="11"/>
      <c r="AK42" s="11"/>
    </row>
    <row r="43" spans="2:43" ht="14.25" customHeight="1">
      <c r="B43" s="213"/>
      <c r="C43" s="526" t="s">
        <v>538</v>
      </c>
      <c r="D43" s="527"/>
      <c r="E43" s="527"/>
      <c r="F43" s="527"/>
      <c r="G43" s="527"/>
      <c r="H43" s="527"/>
      <c r="I43" s="528"/>
      <c r="J43" s="496" t="s">
        <v>68</v>
      </c>
      <c r="K43" s="498" t="s">
        <v>269</v>
      </c>
      <c r="L43" s="498"/>
      <c r="M43" s="266"/>
      <c r="N43" s="402"/>
      <c r="O43" s="500" t="s">
        <v>81</v>
      </c>
      <c r="P43" s="524" t="s">
        <v>270</v>
      </c>
      <c r="Q43" s="525"/>
      <c r="R43" s="403"/>
      <c r="S43" s="485"/>
      <c r="T43" s="486"/>
      <c r="U43" s="486"/>
      <c r="V43" s="486"/>
      <c r="W43" s="486"/>
      <c r="X43" s="486"/>
      <c r="Y43" s="486"/>
      <c r="Z43" s="486"/>
      <c r="AA43" s="486"/>
      <c r="AB43" s="486"/>
      <c r="AC43" s="487"/>
      <c r="AD43" s="544"/>
      <c r="AF43" s="17" t="str">
        <f>J43</f>
        <v>□</v>
      </c>
      <c r="AI43" s="18" t="str">
        <f>IF(AF43&amp;AF44="■□","●適合",IF(AF43&amp;AF44="□■","◆未達",IF(AF43&amp;AF44="□□","■未答","▼矛盾")))</f>
        <v>■未答</v>
      </c>
      <c r="AJ43" s="11"/>
      <c r="AK43" s="11"/>
      <c r="AM43" s="14" t="s">
        <v>83</v>
      </c>
      <c r="AN43" s="21" t="s">
        <v>84</v>
      </c>
      <c r="AO43" s="21" t="s">
        <v>85</v>
      </c>
      <c r="AP43" s="21" t="s">
        <v>86</v>
      </c>
      <c r="AQ43" s="21" t="s">
        <v>87</v>
      </c>
    </row>
    <row r="44" spans="2:43" ht="14.25" customHeight="1">
      <c r="B44" s="213"/>
      <c r="C44" s="529"/>
      <c r="D44" s="506"/>
      <c r="E44" s="506"/>
      <c r="F44" s="506"/>
      <c r="G44" s="506"/>
      <c r="H44" s="506"/>
      <c r="I44" s="507"/>
      <c r="J44" s="497"/>
      <c r="K44" s="499"/>
      <c r="L44" s="499"/>
      <c r="M44" s="262"/>
      <c r="N44" s="399"/>
      <c r="O44" s="501"/>
      <c r="P44" s="513"/>
      <c r="Q44" s="513"/>
      <c r="R44" s="404"/>
      <c r="S44" s="485"/>
      <c r="T44" s="486"/>
      <c r="U44" s="486"/>
      <c r="V44" s="486"/>
      <c r="W44" s="486"/>
      <c r="X44" s="486"/>
      <c r="Y44" s="486"/>
      <c r="Z44" s="486"/>
      <c r="AA44" s="486"/>
      <c r="AB44" s="486"/>
      <c r="AC44" s="487"/>
      <c r="AD44" s="551"/>
      <c r="AF44" s="4" t="str">
        <f>O43</f>
        <v>□</v>
      </c>
      <c r="AI44" s="11"/>
      <c r="AJ44" s="11"/>
      <c r="AK44" s="11"/>
      <c r="AN44" s="18" t="s">
        <v>64</v>
      </c>
      <c r="AO44" s="18" t="s">
        <v>65</v>
      </c>
      <c r="AP44" s="20" t="s">
        <v>88</v>
      </c>
      <c r="AQ44" s="20" t="s">
        <v>66</v>
      </c>
    </row>
    <row r="45" spans="2:43" ht="14.25" customHeight="1">
      <c r="B45" s="226"/>
      <c r="C45" s="526" t="s">
        <v>539</v>
      </c>
      <c r="D45" s="527"/>
      <c r="E45" s="527"/>
      <c r="F45" s="527"/>
      <c r="G45" s="527"/>
      <c r="H45" s="527"/>
      <c r="I45" s="528"/>
      <c r="J45" s="496" t="s">
        <v>68</v>
      </c>
      <c r="K45" s="498" t="s">
        <v>269</v>
      </c>
      <c r="L45" s="498"/>
      <c r="M45" s="266"/>
      <c r="N45" s="402"/>
      <c r="O45" s="500" t="s">
        <v>81</v>
      </c>
      <c r="P45" s="556" t="s">
        <v>270</v>
      </c>
      <c r="Q45" s="556"/>
      <c r="R45" s="403"/>
      <c r="S45" s="485"/>
      <c r="T45" s="486"/>
      <c r="U45" s="486"/>
      <c r="V45" s="486"/>
      <c r="W45" s="486"/>
      <c r="X45" s="486"/>
      <c r="Y45" s="486"/>
      <c r="Z45" s="486"/>
      <c r="AA45" s="486"/>
      <c r="AB45" s="486"/>
      <c r="AC45" s="487"/>
      <c r="AD45" s="544"/>
      <c r="AF45" s="17" t="str">
        <f>J45</f>
        <v>□</v>
      </c>
      <c r="AI45" s="18" t="str">
        <f>IF(AF45&amp;AF46="■□","●適合",IF(AF45&amp;AF46="□■","◆未達",IF(AF45&amp;AF46="□□","■未答","▼矛盾")))</f>
        <v>■未答</v>
      </c>
      <c r="AJ45" s="11"/>
      <c r="AK45" s="11"/>
      <c r="AM45" s="14" t="s">
        <v>83</v>
      </c>
      <c r="AN45" s="21" t="s">
        <v>84</v>
      </c>
      <c r="AO45" s="21" t="s">
        <v>85</v>
      </c>
      <c r="AP45" s="21" t="s">
        <v>86</v>
      </c>
      <c r="AQ45" s="21" t="s">
        <v>87</v>
      </c>
    </row>
    <row r="46" spans="2:43" ht="14.25" customHeight="1">
      <c r="B46" s="227"/>
      <c r="C46" s="529"/>
      <c r="D46" s="506"/>
      <c r="E46" s="506"/>
      <c r="F46" s="506"/>
      <c r="G46" s="506"/>
      <c r="H46" s="506"/>
      <c r="I46" s="507"/>
      <c r="J46" s="497"/>
      <c r="K46" s="499"/>
      <c r="L46" s="499"/>
      <c r="M46" s="262"/>
      <c r="N46" s="399"/>
      <c r="O46" s="555"/>
      <c r="P46" s="557"/>
      <c r="Q46" s="557"/>
      <c r="R46" s="404"/>
      <c r="S46" s="534"/>
      <c r="T46" s="535"/>
      <c r="U46" s="535"/>
      <c r="V46" s="535"/>
      <c r="W46" s="535"/>
      <c r="X46" s="535"/>
      <c r="Y46" s="535"/>
      <c r="Z46" s="535"/>
      <c r="AA46" s="535"/>
      <c r="AB46" s="535"/>
      <c r="AC46" s="536"/>
      <c r="AD46" s="546"/>
      <c r="AF46" s="4" t="str">
        <f>O45</f>
        <v>□</v>
      </c>
      <c r="AI46" s="11"/>
      <c r="AJ46" s="11"/>
      <c r="AK46" s="11"/>
      <c r="AN46" s="18" t="s">
        <v>64</v>
      </c>
      <c r="AO46" s="18" t="s">
        <v>65</v>
      </c>
      <c r="AP46" s="20" t="s">
        <v>88</v>
      </c>
      <c r="AQ46" s="20" t="s">
        <v>66</v>
      </c>
    </row>
    <row r="47" spans="2:43" ht="32.25" customHeight="1">
      <c r="B47" s="213" t="s">
        <v>468</v>
      </c>
      <c r="C47" s="212"/>
      <c r="D47" s="212"/>
      <c r="E47" s="212"/>
      <c r="F47" s="212"/>
      <c r="G47" s="212"/>
      <c r="H47" s="212"/>
      <c r="I47" s="214"/>
      <c r="J47" s="217"/>
      <c r="K47" s="216"/>
      <c r="L47" s="216"/>
      <c r="M47" s="216"/>
      <c r="N47" s="216"/>
      <c r="O47" s="216"/>
      <c r="P47" s="216"/>
      <c r="Q47" s="216"/>
      <c r="R47" s="216"/>
      <c r="S47" s="482" t="s">
        <v>469</v>
      </c>
      <c r="T47" s="483"/>
      <c r="U47" s="483"/>
      <c r="V47" s="483"/>
      <c r="W47" s="483"/>
      <c r="X47" s="483"/>
      <c r="Y47" s="483"/>
      <c r="Z47" s="483"/>
      <c r="AA47" s="483"/>
      <c r="AB47" s="483"/>
      <c r="AC47" s="484"/>
      <c r="AD47" s="104"/>
      <c r="AI47" s="11"/>
      <c r="AJ47" s="11"/>
      <c r="AK47" s="11"/>
    </row>
    <row r="48" spans="2:43" ht="14.25" customHeight="1">
      <c r="B48" s="213"/>
      <c r="C48" s="482" t="s">
        <v>440</v>
      </c>
      <c r="D48" s="483"/>
      <c r="E48" s="483"/>
      <c r="F48" s="483"/>
      <c r="G48" s="483"/>
      <c r="H48" s="483"/>
      <c r="I48" s="484"/>
      <c r="J48" s="496" t="s">
        <v>68</v>
      </c>
      <c r="K48" s="498" t="s">
        <v>269</v>
      </c>
      <c r="L48" s="498"/>
      <c r="M48" s="266"/>
      <c r="N48" s="402"/>
      <c r="O48" s="500" t="s">
        <v>81</v>
      </c>
      <c r="P48" s="556" t="s">
        <v>270</v>
      </c>
      <c r="Q48" s="556"/>
      <c r="R48" s="403"/>
      <c r="S48" s="485"/>
      <c r="T48" s="486"/>
      <c r="U48" s="486"/>
      <c r="V48" s="486"/>
      <c r="W48" s="486"/>
      <c r="X48" s="486"/>
      <c r="Y48" s="486"/>
      <c r="Z48" s="486"/>
      <c r="AA48" s="486"/>
      <c r="AB48" s="486"/>
      <c r="AC48" s="487"/>
      <c r="AD48" s="544"/>
      <c r="AF48" s="17" t="str">
        <f>J48</f>
        <v>□</v>
      </c>
      <c r="AI48" s="18" t="str">
        <f>IF(AF48&amp;AF49="■□","●適合",IF(AF48&amp;AF49="□■","◆未達",IF(AF48&amp;AF49="□□","■未答","▼矛盾")))</f>
        <v>■未答</v>
      </c>
      <c r="AJ48" s="11"/>
      <c r="AK48" s="11"/>
      <c r="AM48" s="14" t="s">
        <v>83</v>
      </c>
      <c r="AN48" s="21" t="s">
        <v>84</v>
      </c>
      <c r="AO48" s="21" t="s">
        <v>85</v>
      </c>
      <c r="AP48" s="21" t="s">
        <v>86</v>
      </c>
      <c r="AQ48" s="21" t="s">
        <v>87</v>
      </c>
    </row>
    <row r="49" spans="1:84" ht="14.25" customHeight="1">
      <c r="B49" s="213"/>
      <c r="C49" s="534"/>
      <c r="D49" s="535"/>
      <c r="E49" s="535"/>
      <c r="F49" s="535"/>
      <c r="G49" s="535"/>
      <c r="H49" s="535"/>
      <c r="I49" s="536"/>
      <c r="J49" s="558"/>
      <c r="K49" s="481"/>
      <c r="L49" s="481"/>
      <c r="M49" s="262"/>
      <c r="N49" s="399"/>
      <c r="O49" s="555"/>
      <c r="P49" s="557"/>
      <c r="Q49" s="557"/>
      <c r="R49" s="404"/>
      <c r="S49" s="485"/>
      <c r="T49" s="486"/>
      <c r="U49" s="486"/>
      <c r="V49" s="486"/>
      <c r="W49" s="486"/>
      <c r="X49" s="486"/>
      <c r="Y49" s="486"/>
      <c r="Z49" s="486"/>
      <c r="AA49" s="486"/>
      <c r="AB49" s="486"/>
      <c r="AC49" s="487"/>
      <c r="AD49" s="546"/>
      <c r="AF49" s="4" t="str">
        <f>O48</f>
        <v>□</v>
      </c>
      <c r="AI49" s="11"/>
      <c r="AJ49" s="11"/>
      <c r="AK49" s="11"/>
      <c r="AN49" s="18" t="s">
        <v>64</v>
      </c>
      <c r="AO49" s="18" t="s">
        <v>65</v>
      </c>
      <c r="AP49" s="20" t="s">
        <v>88</v>
      </c>
      <c r="AQ49" s="20" t="s">
        <v>66</v>
      </c>
    </row>
    <row r="50" spans="1:84" ht="14.25" customHeight="1">
      <c r="B50" s="213"/>
      <c r="C50" s="482" t="s">
        <v>441</v>
      </c>
      <c r="D50" s="483"/>
      <c r="E50" s="483"/>
      <c r="F50" s="483"/>
      <c r="G50" s="483"/>
      <c r="H50" s="483"/>
      <c r="I50" s="484"/>
      <c r="J50" s="496" t="s">
        <v>68</v>
      </c>
      <c r="K50" s="498" t="s">
        <v>269</v>
      </c>
      <c r="L50" s="498"/>
      <c r="M50" s="266"/>
      <c r="N50" s="402"/>
      <c r="O50" s="500" t="s">
        <v>81</v>
      </c>
      <c r="P50" s="556" t="s">
        <v>270</v>
      </c>
      <c r="Q50" s="556"/>
      <c r="R50" s="403"/>
      <c r="S50" s="485"/>
      <c r="T50" s="486"/>
      <c r="U50" s="486"/>
      <c r="V50" s="486"/>
      <c r="W50" s="486"/>
      <c r="X50" s="486"/>
      <c r="Y50" s="486"/>
      <c r="Z50" s="486"/>
      <c r="AA50" s="486"/>
      <c r="AB50" s="486"/>
      <c r="AC50" s="487"/>
      <c r="AD50" s="544"/>
      <c r="AF50" s="17" t="str">
        <f>J50</f>
        <v>□</v>
      </c>
      <c r="AI50" s="18" t="str">
        <f>IF(AF50&amp;AF51="■□","●適合",IF(AF50&amp;AF51="□■","◆未達",IF(AF50&amp;AF51="□□","■未答","▼矛盾")))</f>
        <v>■未答</v>
      </c>
      <c r="AJ50" s="11"/>
      <c r="AK50" s="11"/>
      <c r="AM50" s="14" t="s">
        <v>83</v>
      </c>
      <c r="AN50" s="21" t="s">
        <v>84</v>
      </c>
      <c r="AO50" s="21" t="s">
        <v>85</v>
      </c>
      <c r="AP50" s="21" t="s">
        <v>86</v>
      </c>
      <c r="AQ50" s="21" t="s">
        <v>87</v>
      </c>
    </row>
    <row r="51" spans="1:84" ht="14.25" customHeight="1">
      <c r="B51" s="213"/>
      <c r="C51" s="534"/>
      <c r="D51" s="535"/>
      <c r="E51" s="535"/>
      <c r="F51" s="535"/>
      <c r="G51" s="535"/>
      <c r="H51" s="535"/>
      <c r="I51" s="536"/>
      <c r="J51" s="558"/>
      <c r="K51" s="481"/>
      <c r="L51" s="481"/>
      <c r="M51" s="262"/>
      <c r="N51" s="399"/>
      <c r="O51" s="555"/>
      <c r="P51" s="557"/>
      <c r="Q51" s="557"/>
      <c r="R51" s="404"/>
      <c r="S51" s="485"/>
      <c r="T51" s="486"/>
      <c r="U51" s="486"/>
      <c r="V51" s="486"/>
      <c r="W51" s="486"/>
      <c r="X51" s="486"/>
      <c r="Y51" s="486"/>
      <c r="Z51" s="486"/>
      <c r="AA51" s="486"/>
      <c r="AB51" s="486"/>
      <c r="AC51" s="487"/>
      <c r="AD51" s="546"/>
      <c r="AF51" s="4" t="str">
        <f>O50</f>
        <v>□</v>
      </c>
      <c r="AI51" s="11"/>
      <c r="AJ51" s="11"/>
      <c r="AK51" s="11"/>
      <c r="AN51" s="18" t="s">
        <v>64</v>
      </c>
      <c r="AO51" s="18" t="s">
        <v>65</v>
      </c>
      <c r="AP51" s="20" t="s">
        <v>88</v>
      </c>
      <c r="AQ51" s="20" t="s">
        <v>66</v>
      </c>
    </row>
    <row r="52" spans="1:84" ht="14.25" customHeight="1">
      <c r="B52" s="226"/>
      <c r="C52" s="482" t="s">
        <v>470</v>
      </c>
      <c r="D52" s="483"/>
      <c r="E52" s="483"/>
      <c r="F52" s="483"/>
      <c r="G52" s="483"/>
      <c r="H52" s="483"/>
      <c r="I52" s="484"/>
      <c r="J52" s="496" t="s">
        <v>68</v>
      </c>
      <c r="K52" s="498" t="s">
        <v>269</v>
      </c>
      <c r="L52" s="498"/>
      <c r="M52" s="266"/>
      <c r="N52" s="402"/>
      <c r="O52" s="500" t="s">
        <v>81</v>
      </c>
      <c r="P52" s="556" t="s">
        <v>270</v>
      </c>
      <c r="Q52" s="556"/>
      <c r="R52" s="403"/>
      <c r="S52" s="485"/>
      <c r="T52" s="486"/>
      <c r="U52" s="486"/>
      <c r="V52" s="486"/>
      <c r="W52" s="486"/>
      <c r="X52" s="486"/>
      <c r="Y52" s="486"/>
      <c r="Z52" s="486"/>
      <c r="AA52" s="486"/>
      <c r="AB52" s="486"/>
      <c r="AC52" s="487"/>
      <c r="AD52" s="544"/>
      <c r="AF52" s="17" t="str">
        <f>J52</f>
        <v>□</v>
      </c>
      <c r="AI52" s="18" t="str">
        <f>IF(AF52&amp;AF53="■□","●適合",IF(AF52&amp;AF53="□■","◆未達",IF(AF52&amp;AF53="□□","■未答","▼矛盾")))</f>
        <v>■未答</v>
      </c>
      <c r="AJ52" s="11"/>
      <c r="AK52" s="11"/>
      <c r="AM52" s="14" t="s">
        <v>83</v>
      </c>
      <c r="AN52" s="21" t="s">
        <v>84</v>
      </c>
      <c r="AO52" s="21" t="s">
        <v>85</v>
      </c>
      <c r="AP52" s="21" t="s">
        <v>86</v>
      </c>
      <c r="AQ52" s="21" t="s">
        <v>87</v>
      </c>
    </row>
    <row r="53" spans="1:84" ht="14.25" customHeight="1">
      <c r="B53" s="227"/>
      <c r="C53" s="534"/>
      <c r="D53" s="535"/>
      <c r="E53" s="535"/>
      <c r="F53" s="535"/>
      <c r="G53" s="535"/>
      <c r="H53" s="535"/>
      <c r="I53" s="536"/>
      <c r="J53" s="558"/>
      <c r="K53" s="481"/>
      <c r="L53" s="481"/>
      <c r="M53" s="262"/>
      <c r="N53" s="399"/>
      <c r="O53" s="555"/>
      <c r="P53" s="557"/>
      <c r="Q53" s="557"/>
      <c r="R53" s="404"/>
      <c r="S53" s="488"/>
      <c r="T53" s="489"/>
      <c r="U53" s="489"/>
      <c r="V53" s="489"/>
      <c r="W53" s="489"/>
      <c r="X53" s="489"/>
      <c r="Y53" s="489"/>
      <c r="Z53" s="489"/>
      <c r="AA53" s="489"/>
      <c r="AB53" s="489"/>
      <c r="AC53" s="490"/>
      <c r="AD53" s="546"/>
      <c r="AF53" s="4" t="str">
        <f>O52</f>
        <v>□</v>
      </c>
      <c r="AI53" s="11"/>
      <c r="AJ53" s="11"/>
      <c r="AK53" s="11"/>
      <c r="AN53" s="18" t="s">
        <v>64</v>
      </c>
      <c r="AO53" s="18" t="s">
        <v>65</v>
      </c>
      <c r="AP53" s="20" t="s">
        <v>88</v>
      </c>
      <c r="AQ53" s="20" t="s">
        <v>66</v>
      </c>
    </row>
    <row r="54" spans="1:84" s="2" customFormat="1" ht="30.75" customHeight="1">
      <c r="A54" s="1"/>
      <c r="B54" s="559" t="s">
        <v>540</v>
      </c>
      <c r="C54" s="560"/>
      <c r="D54" s="560"/>
      <c r="E54" s="560"/>
      <c r="F54" s="560"/>
      <c r="G54" s="560"/>
      <c r="H54" s="560"/>
      <c r="I54" s="561"/>
      <c r="J54" s="496" t="s">
        <v>68</v>
      </c>
      <c r="K54" s="498" t="s">
        <v>269</v>
      </c>
      <c r="L54" s="498"/>
      <c r="M54" s="266"/>
      <c r="N54" s="402"/>
      <c r="O54" s="500" t="s">
        <v>81</v>
      </c>
      <c r="P54" s="556" t="s">
        <v>270</v>
      </c>
      <c r="Q54" s="556"/>
      <c r="R54" s="403"/>
      <c r="S54" s="482" t="s">
        <v>471</v>
      </c>
      <c r="T54" s="483"/>
      <c r="U54" s="483"/>
      <c r="V54" s="483"/>
      <c r="W54" s="483"/>
      <c r="X54" s="483"/>
      <c r="Y54" s="483"/>
      <c r="Z54" s="483"/>
      <c r="AA54" s="483"/>
      <c r="AB54" s="483"/>
      <c r="AC54" s="484"/>
      <c r="AD54" s="544"/>
      <c r="AE54" s="1"/>
      <c r="AF54" s="17" t="str">
        <f>J54</f>
        <v>□</v>
      </c>
      <c r="AG54" s="1"/>
      <c r="AH54" s="1"/>
      <c r="AI54" s="18" t="str">
        <f>IF(AF54&amp;AF55="■□","●適合",IF(AF54&amp;AF55="□■","◆未達",IF(AF54&amp;AF55="□□","■未答","▼矛盾")))</f>
        <v>■未答</v>
      </c>
      <c r="AJ54" s="11"/>
      <c r="AK54" s="11"/>
      <c r="AM54" s="14" t="s">
        <v>83</v>
      </c>
      <c r="AN54" s="21" t="s">
        <v>84</v>
      </c>
      <c r="AO54" s="21" t="s">
        <v>85</v>
      </c>
      <c r="AP54" s="21" t="s">
        <v>86</v>
      </c>
      <c r="AQ54" s="21" t="s">
        <v>87</v>
      </c>
      <c r="AR54" s="1"/>
      <c r="AS54" s="1"/>
      <c r="AT54" s="1"/>
      <c r="AU54" s="1"/>
      <c r="AV54" s="1"/>
      <c r="AW54" s="1"/>
      <c r="AX54" s="1"/>
      <c r="AY54" s="1"/>
      <c r="AZ54" s="1"/>
      <c r="BA54" s="1"/>
      <c r="BB54" s="1"/>
      <c r="BK54" s="1"/>
      <c r="BL54" s="1"/>
      <c r="BM54" s="1"/>
      <c r="BN54" s="1"/>
      <c r="BO54" s="1"/>
      <c r="BP54" s="1"/>
      <c r="BQ54" s="1"/>
      <c r="BR54" s="1"/>
      <c r="BS54" s="1"/>
      <c r="BT54" s="1"/>
      <c r="BU54" s="1"/>
      <c r="BV54" s="1"/>
      <c r="BW54" s="1"/>
      <c r="BX54" s="1"/>
      <c r="BY54" s="1"/>
      <c r="BZ54" s="1"/>
      <c r="CA54" s="1"/>
      <c r="CB54" s="1"/>
      <c r="CC54" s="1"/>
      <c r="CD54" s="1"/>
      <c r="CE54" s="1"/>
      <c r="CF54" s="1"/>
    </row>
    <row r="55" spans="1:84" s="2" customFormat="1" ht="30.75" customHeight="1" thickBot="1">
      <c r="A55" s="1"/>
      <c r="B55" s="562"/>
      <c r="C55" s="563"/>
      <c r="D55" s="563"/>
      <c r="E55" s="563"/>
      <c r="F55" s="563"/>
      <c r="G55" s="563"/>
      <c r="H55" s="563"/>
      <c r="I55" s="564"/>
      <c r="J55" s="565"/>
      <c r="K55" s="566"/>
      <c r="L55" s="566"/>
      <c r="M55" s="277"/>
      <c r="N55" s="405"/>
      <c r="O55" s="567"/>
      <c r="P55" s="568"/>
      <c r="Q55" s="568"/>
      <c r="R55" s="406"/>
      <c r="S55" s="569"/>
      <c r="T55" s="570"/>
      <c r="U55" s="570"/>
      <c r="V55" s="570"/>
      <c r="W55" s="570"/>
      <c r="X55" s="570"/>
      <c r="Y55" s="570"/>
      <c r="Z55" s="570"/>
      <c r="AA55" s="570"/>
      <c r="AB55" s="570"/>
      <c r="AC55" s="571"/>
      <c r="AD55" s="572"/>
      <c r="AE55" s="1"/>
      <c r="AF55" s="4" t="str">
        <f>O54</f>
        <v>□</v>
      </c>
      <c r="AG55" s="1"/>
      <c r="AH55" s="1"/>
      <c r="AI55" s="11"/>
      <c r="AJ55" s="11"/>
      <c r="AK55" s="11"/>
      <c r="AN55" s="18" t="s">
        <v>64</v>
      </c>
      <c r="AO55" s="18" t="s">
        <v>65</v>
      </c>
      <c r="AP55" s="20" t="s">
        <v>88</v>
      </c>
      <c r="AQ55" s="20" t="s">
        <v>66</v>
      </c>
      <c r="AR55" s="1"/>
      <c r="AS55" s="1"/>
      <c r="AT55" s="1"/>
      <c r="AU55" s="1"/>
      <c r="AV55" s="1"/>
      <c r="AW55" s="1"/>
      <c r="AX55" s="1"/>
      <c r="AY55" s="1"/>
      <c r="AZ55" s="1"/>
      <c r="BA55" s="1"/>
      <c r="BB55" s="1"/>
      <c r="BK55" s="1"/>
      <c r="BL55" s="1"/>
      <c r="BM55" s="1"/>
      <c r="BN55" s="1"/>
      <c r="BO55" s="1"/>
      <c r="BP55" s="1"/>
      <c r="BQ55" s="1"/>
      <c r="BR55" s="1"/>
      <c r="BS55" s="1"/>
      <c r="BT55" s="1"/>
      <c r="BU55" s="1"/>
      <c r="BV55" s="1"/>
      <c r="BW55" s="1"/>
      <c r="BX55" s="1"/>
      <c r="BY55" s="1"/>
      <c r="BZ55" s="1"/>
      <c r="CA55" s="1"/>
      <c r="CB55" s="1"/>
      <c r="CC55" s="1"/>
      <c r="CD55" s="1"/>
      <c r="CE55" s="1"/>
      <c r="CF55" s="1"/>
    </row>
    <row r="56" spans="1:84" s="2" customFormat="1" ht="32.15" customHeight="1" thickBot="1">
      <c r="A56" s="1"/>
      <c r="B56" s="573" t="s">
        <v>74</v>
      </c>
      <c r="C56" s="574"/>
      <c r="D56" s="575"/>
      <c r="E56" s="575"/>
      <c r="F56" s="575"/>
      <c r="G56" s="575"/>
      <c r="H56" s="575"/>
      <c r="I56" s="575"/>
      <c r="J56" s="576" t="s">
        <v>75</v>
      </c>
      <c r="K56" s="466"/>
      <c r="L56" s="466"/>
      <c r="M56" s="466"/>
      <c r="N56" s="466"/>
      <c r="O56" s="466"/>
      <c r="P56" s="466"/>
      <c r="Q56" s="466"/>
      <c r="R56" s="577"/>
      <c r="S56" s="576" t="s">
        <v>76</v>
      </c>
      <c r="T56" s="466"/>
      <c r="U56" s="466"/>
      <c r="V56" s="466"/>
      <c r="W56" s="466"/>
      <c r="X56" s="466"/>
      <c r="Y56" s="466"/>
      <c r="Z56" s="466"/>
      <c r="AA56" s="466"/>
      <c r="AB56" s="466"/>
      <c r="AC56" s="577"/>
      <c r="AD56" s="12" t="s">
        <v>77</v>
      </c>
      <c r="AE56" s="1"/>
      <c r="AF56" s="1"/>
      <c r="AG56" s="1"/>
      <c r="AH56" s="1"/>
      <c r="AI56" s="11" t="s">
        <v>78</v>
      </c>
      <c r="AJ56" s="11"/>
      <c r="AK56" s="11" t="s">
        <v>79</v>
      </c>
      <c r="AR56" s="1"/>
      <c r="AS56" s="1"/>
      <c r="AT56" s="1"/>
      <c r="AU56" s="1"/>
      <c r="AV56" s="1"/>
      <c r="AW56" s="1"/>
      <c r="AX56" s="1"/>
      <c r="AY56" s="1"/>
      <c r="AZ56" s="1"/>
      <c r="BA56" s="1"/>
      <c r="BB56" s="1"/>
      <c r="BK56" s="1"/>
      <c r="BL56" s="1"/>
      <c r="BM56" s="1"/>
      <c r="BN56" s="1"/>
      <c r="BO56" s="1"/>
      <c r="BP56" s="1"/>
      <c r="BQ56" s="1"/>
      <c r="BR56" s="1"/>
      <c r="BS56" s="1"/>
      <c r="BT56" s="1"/>
      <c r="BU56" s="1"/>
      <c r="BV56" s="1"/>
      <c r="BW56" s="1"/>
      <c r="BX56" s="1"/>
      <c r="BY56" s="1"/>
      <c r="BZ56" s="1"/>
      <c r="CA56" s="1"/>
      <c r="CB56" s="1"/>
      <c r="CC56" s="1"/>
      <c r="CD56" s="1"/>
      <c r="CE56" s="1"/>
      <c r="CF56" s="1"/>
    </row>
    <row r="57" spans="1:84" s="2" customFormat="1" ht="21" customHeight="1" thickBot="1">
      <c r="A57" s="1"/>
      <c r="B57" s="125" t="s">
        <v>541</v>
      </c>
      <c r="C57" s="126"/>
      <c r="D57" s="127"/>
      <c r="E57" s="127"/>
      <c r="F57" s="127"/>
      <c r="G57" s="127"/>
      <c r="H57" s="127"/>
      <c r="I57" s="127"/>
      <c r="J57" s="128"/>
      <c r="K57" s="128"/>
      <c r="L57" s="128"/>
      <c r="M57" s="128"/>
      <c r="N57" s="128"/>
      <c r="O57" s="128"/>
      <c r="P57" s="128"/>
      <c r="Q57" s="128"/>
      <c r="R57" s="128"/>
      <c r="S57" s="129"/>
      <c r="T57" s="129"/>
      <c r="U57" s="129"/>
      <c r="V57" s="129"/>
      <c r="W57" s="129"/>
      <c r="X57" s="129"/>
      <c r="Y57" s="129"/>
      <c r="Z57" s="129"/>
      <c r="AA57" s="129"/>
      <c r="AB57" s="129"/>
      <c r="AC57" s="129"/>
      <c r="AD57" s="130"/>
      <c r="AE57" s="1"/>
      <c r="AF57" s="1"/>
      <c r="AG57" s="1"/>
      <c r="AH57" s="1"/>
      <c r="AR57" s="1"/>
      <c r="AS57" s="1"/>
      <c r="AT57" s="1"/>
      <c r="AU57" s="1"/>
      <c r="AV57" s="1"/>
      <c r="AW57" s="1"/>
      <c r="AX57" s="1"/>
      <c r="AY57" s="1"/>
      <c r="AZ57" s="1"/>
      <c r="BA57" s="1"/>
      <c r="BB57" s="1"/>
      <c r="BK57" s="1"/>
      <c r="BL57" s="1"/>
      <c r="BM57" s="1"/>
      <c r="BN57" s="1"/>
      <c r="BO57" s="1"/>
      <c r="BP57" s="1"/>
      <c r="BQ57" s="1"/>
      <c r="BR57" s="1"/>
      <c r="BS57" s="1"/>
      <c r="BT57" s="1"/>
      <c r="BU57" s="1"/>
      <c r="BV57" s="1"/>
      <c r="BW57" s="1"/>
      <c r="BX57" s="1"/>
      <c r="BY57" s="1"/>
      <c r="BZ57" s="1"/>
      <c r="CA57" s="1"/>
      <c r="CB57" s="1"/>
      <c r="CC57" s="1"/>
      <c r="CD57" s="1"/>
      <c r="CE57" s="1"/>
      <c r="CF57" s="1"/>
    </row>
    <row r="58" spans="1:84" s="2" customFormat="1" ht="21" customHeight="1" thickBot="1">
      <c r="A58" s="1"/>
      <c r="B58" s="175" t="s">
        <v>442</v>
      </c>
      <c r="C58" s="176"/>
      <c r="D58" s="137"/>
      <c r="E58" s="137"/>
      <c r="F58" s="137"/>
      <c r="G58" s="137"/>
      <c r="H58" s="137"/>
      <c r="I58" s="137"/>
      <c r="J58" s="138"/>
      <c r="K58" s="138"/>
      <c r="L58" s="138"/>
      <c r="M58" s="138"/>
      <c r="N58" s="138"/>
      <c r="O58" s="138"/>
      <c r="P58" s="138"/>
      <c r="Q58" s="138"/>
      <c r="R58" s="138"/>
      <c r="S58" s="139"/>
      <c r="T58" s="139"/>
      <c r="U58" s="139"/>
      <c r="V58" s="139"/>
      <c r="W58" s="139"/>
      <c r="X58" s="139"/>
      <c r="Y58" s="139"/>
      <c r="Z58" s="139"/>
      <c r="AA58" s="139"/>
      <c r="AB58" s="139"/>
      <c r="AC58" s="139"/>
      <c r="AD58" s="140"/>
      <c r="AE58" s="1"/>
      <c r="AF58" s="1"/>
      <c r="AG58" s="1"/>
      <c r="AH58" s="1"/>
      <c r="AR58" s="1"/>
      <c r="AS58" s="1"/>
      <c r="AT58" s="1"/>
      <c r="AU58" s="1"/>
      <c r="AV58" s="1"/>
      <c r="AW58" s="1"/>
      <c r="AX58" s="1"/>
      <c r="AY58" s="1"/>
      <c r="AZ58" s="1"/>
      <c r="BA58" s="1"/>
      <c r="BB58" s="1"/>
      <c r="BK58" s="1"/>
      <c r="BL58" s="1"/>
      <c r="BM58" s="1"/>
      <c r="BN58" s="1"/>
      <c r="BO58" s="1"/>
      <c r="BP58" s="1"/>
      <c r="BQ58" s="1"/>
      <c r="BR58" s="1"/>
      <c r="BS58" s="1"/>
      <c r="BT58" s="1"/>
      <c r="BU58" s="1"/>
      <c r="BV58" s="1"/>
      <c r="BW58" s="1"/>
      <c r="BX58" s="1"/>
      <c r="BY58" s="1"/>
      <c r="BZ58" s="1"/>
      <c r="CA58" s="1"/>
      <c r="CB58" s="1"/>
      <c r="CC58" s="1"/>
      <c r="CD58" s="1"/>
      <c r="CE58" s="1"/>
      <c r="CF58" s="1"/>
    </row>
    <row r="59" spans="1:84" s="2" customFormat="1" ht="9.75" customHeight="1">
      <c r="A59" s="1"/>
      <c r="B59" s="578" t="s">
        <v>80</v>
      </c>
      <c r="C59" s="579"/>
      <c r="D59" s="584" t="s">
        <v>542</v>
      </c>
      <c r="E59" s="585"/>
      <c r="F59" s="585"/>
      <c r="G59" s="585"/>
      <c r="H59" s="585"/>
      <c r="I59" s="586"/>
      <c r="J59" s="228"/>
      <c r="K59" s="229"/>
      <c r="L59" s="228"/>
      <c r="M59" s="228"/>
      <c r="N59" s="228"/>
      <c r="O59" s="228"/>
      <c r="P59" s="229"/>
      <c r="Q59" s="229"/>
      <c r="R59" s="230"/>
      <c r="S59" s="239"/>
      <c r="T59" s="240"/>
      <c r="U59" s="240"/>
      <c r="V59" s="240"/>
      <c r="W59" s="240"/>
      <c r="X59" s="240"/>
      <c r="Y59" s="240"/>
      <c r="Z59" s="240"/>
      <c r="AA59" s="240"/>
      <c r="AB59" s="240"/>
      <c r="AC59" s="240"/>
      <c r="AD59" s="241"/>
      <c r="AE59" s="1"/>
      <c r="AF59" s="1"/>
      <c r="AG59" s="1"/>
      <c r="AH59" s="1"/>
      <c r="AQ59" s="3"/>
      <c r="AR59" s="4"/>
      <c r="AS59" s="1"/>
      <c r="AT59" s="1"/>
      <c r="AU59" s="1"/>
      <c r="AV59" s="1"/>
      <c r="AW59" s="1"/>
      <c r="AX59" s="1"/>
      <c r="AY59" s="1"/>
      <c r="AZ59" s="1"/>
      <c r="BA59" s="1"/>
      <c r="BB59" s="1"/>
      <c r="BK59" s="1"/>
      <c r="BL59" s="1"/>
      <c r="BM59" s="1"/>
      <c r="BN59" s="1"/>
      <c r="BO59" s="1"/>
      <c r="BP59" s="1"/>
      <c r="BQ59" s="1"/>
      <c r="BR59" s="1"/>
      <c r="BS59" s="1"/>
      <c r="BT59" s="1"/>
      <c r="BU59" s="1"/>
      <c r="BV59" s="1"/>
      <c r="BW59" s="1"/>
      <c r="BX59" s="1"/>
      <c r="BY59" s="1"/>
      <c r="BZ59" s="1"/>
      <c r="CA59" s="1"/>
      <c r="CB59" s="1"/>
      <c r="CC59" s="1"/>
      <c r="CD59" s="1"/>
      <c r="CE59" s="1"/>
      <c r="CF59" s="1"/>
    </row>
    <row r="60" spans="1:84" s="2" customFormat="1" ht="24" customHeight="1">
      <c r="A60" s="1"/>
      <c r="B60" s="580"/>
      <c r="C60" s="581"/>
      <c r="D60" s="587"/>
      <c r="E60" s="588"/>
      <c r="F60" s="588"/>
      <c r="G60" s="588"/>
      <c r="H60" s="588"/>
      <c r="I60" s="589"/>
      <c r="J60" s="231"/>
      <c r="K60" s="232"/>
      <c r="L60" s="233"/>
      <c r="M60" s="233"/>
      <c r="N60" s="233"/>
      <c r="O60" s="233"/>
      <c r="P60" s="232"/>
      <c r="Q60" s="232"/>
      <c r="R60" s="234"/>
      <c r="S60" s="16" t="s">
        <v>81</v>
      </c>
      <c r="T60" s="590" t="s">
        <v>82</v>
      </c>
      <c r="U60" s="590"/>
      <c r="V60" s="590"/>
      <c r="W60" s="590"/>
      <c r="X60" s="590"/>
      <c r="Y60" s="590"/>
      <c r="Z60" s="590"/>
      <c r="AA60" s="590"/>
      <c r="AB60" s="590"/>
      <c r="AC60" s="591"/>
      <c r="AD60" s="242"/>
      <c r="AE60" s="1"/>
      <c r="AF60" s="17" t="str">
        <f>+J62</f>
        <v>□</v>
      </c>
      <c r="AG60" s="1" t="str">
        <f>S60</f>
        <v>□</v>
      </c>
      <c r="AH60" s="1">
        <f>IF(AG60&amp;AG61&amp;AG62&amp;AG63="□□□□",1,IF(AG60&amp;AG61&amp;AG62&amp;AG63="■□□□",1,IF(AG60&amp;AG61&amp;AG62&amp;AG63="□■□□",2,IF(AG60&amp;AG61&amp;AG62&amp;AG63="□□■□",2,IF(AG60&amp;AG61&amp;AG62&amp;AG63="□□□■",2,0)))))</f>
        <v>1</v>
      </c>
      <c r="AI60" s="18" t="str">
        <f>IF(AF60&amp;AF61="■□","●適合",IF(AF60&amp;AF61="□■","◆未達",IF(AF60&amp;AF61="□□","■未答","▼矛盾")))</f>
        <v>■未答</v>
      </c>
      <c r="AJ60" s="19"/>
      <c r="AK60" s="20" t="str">
        <f>IF(AH60=1,"■未答",IF(AH60=2,"◆未達",IF(AG60&amp;AG61&amp;AG62&amp;AG63="■■□□","◎無段",IF(AG60&amp;AG61&amp;AG62&amp;AG63="■□■□","●適合",IF(AG60&amp;AG61&amp;AG62&amp;AG63="■□□■","◆未達","▼矛盾")))))</f>
        <v>■未答</v>
      </c>
      <c r="AM60" s="14" t="s">
        <v>83</v>
      </c>
      <c r="AN60" s="21" t="s">
        <v>84</v>
      </c>
      <c r="AO60" s="21" t="s">
        <v>85</v>
      </c>
      <c r="AP60" s="21" t="s">
        <v>86</v>
      </c>
      <c r="AQ60" s="21" t="s">
        <v>87</v>
      </c>
      <c r="AR60" s="19"/>
      <c r="AS60" s="1"/>
      <c r="AT60" s="1"/>
      <c r="AU60" s="1"/>
      <c r="AV60" s="1"/>
      <c r="AW60" s="1"/>
      <c r="AX60" s="1"/>
      <c r="AY60" s="1"/>
      <c r="AZ60" s="1"/>
      <c r="BA60" s="1"/>
      <c r="BB60" s="1"/>
      <c r="BK60" s="1"/>
      <c r="BL60" s="1"/>
      <c r="BM60" s="1"/>
      <c r="BN60" s="1"/>
      <c r="BO60" s="1"/>
      <c r="BP60" s="1"/>
      <c r="BQ60" s="1"/>
      <c r="BR60" s="1"/>
      <c r="BS60" s="1"/>
      <c r="BT60" s="1"/>
      <c r="BU60" s="1"/>
      <c r="BV60" s="1"/>
      <c r="BW60" s="1"/>
      <c r="BX60" s="1"/>
      <c r="BY60" s="1"/>
      <c r="BZ60" s="1"/>
      <c r="CA60" s="1"/>
      <c r="CB60" s="1"/>
      <c r="CC60" s="1"/>
      <c r="CD60" s="1"/>
      <c r="CE60" s="1"/>
      <c r="CF60" s="1"/>
    </row>
    <row r="61" spans="1:84" s="2" customFormat="1" ht="12" customHeight="1">
      <c r="A61" s="1"/>
      <c r="B61" s="580"/>
      <c r="C61" s="581"/>
      <c r="D61" s="587"/>
      <c r="E61" s="588"/>
      <c r="F61" s="588"/>
      <c r="G61" s="588"/>
      <c r="H61" s="588"/>
      <c r="I61" s="589"/>
      <c r="J61" s="235"/>
      <c r="K61" s="232"/>
      <c r="L61" s="233"/>
      <c r="M61" s="233"/>
      <c r="N61" s="233"/>
      <c r="O61" s="233"/>
      <c r="P61" s="232"/>
      <c r="Q61" s="232"/>
      <c r="R61" s="234"/>
      <c r="S61" s="243"/>
      <c r="T61" s="244"/>
      <c r="U61" s="244"/>
      <c r="V61" s="244"/>
      <c r="W61" s="244"/>
      <c r="X61" s="244"/>
      <c r="Y61" s="244"/>
      <c r="Z61" s="244"/>
      <c r="AA61" s="244"/>
      <c r="AB61" s="244"/>
      <c r="AC61" s="244"/>
      <c r="AD61" s="242"/>
      <c r="AE61" s="1"/>
      <c r="AF61" s="1" t="str">
        <f>+J63</f>
        <v>□</v>
      </c>
      <c r="AG61" s="1" t="str">
        <f>S62</f>
        <v>□</v>
      </c>
      <c r="AH61" s="1"/>
      <c r="AN61" s="18" t="s">
        <v>64</v>
      </c>
      <c r="AO61" s="18" t="s">
        <v>65</v>
      </c>
      <c r="AP61" s="20" t="s">
        <v>88</v>
      </c>
      <c r="AQ61" s="20" t="s">
        <v>66</v>
      </c>
      <c r="AR61" s="1"/>
      <c r="AS61" s="1"/>
      <c r="AT61" s="1"/>
      <c r="AU61" s="1"/>
      <c r="AV61" s="1"/>
      <c r="AW61" s="1"/>
      <c r="AX61" s="1"/>
      <c r="AY61" s="1"/>
      <c r="AZ61" s="1"/>
      <c r="BA61" s="1"/>
      <c r="BB61" s="1"/>
      <c r="BK61" s="1"/>
      <c r="BL61" s="1"/>
      <c r="BM61" s="1"/>
      <c r="BN61" s="1"/>
      <c r="BO61" s="1"/>
      <c r="BP61" s="1"/>
      <c r="BQ61" s="1"/>
      <c r="BR61" s="1"/>
      <c r="BS61" s="1"/>
      <c r="BT61" s="1"/>
      <c r="BU61" s="1"/>
      <c r="BV61" s="1"/>
      <c r="BW61" s="1"/>
      <c r="BX61" s="1"/>
      <c r="BY61" s="1"/>
      <c r="BZ61" s="1"/>
      <c r="CA61" s="1"/>
      <c r="CB61" s="1"/>
      <c r="CC61" s="1"/>
      <c r="CD61" s="1"/>
      <c r="CE61" s="1"/>
      <c r="CF61" s="1"/>
    </row>
    <row r="62" spans="1:84" s="2" customFormat="1" ht="18" customHeight="1">
      <c r="A62" s="1"/>
      <c r="B62" s="580"/>
      <c r="C62" s="581"/>
      <c r="D62" s="587"/>
      <c r="E62" s="588"/>
      <c r="F62" s="588"/>
      <c r="G62" s="588"/>
      <c r="H62" s="588"/>
      <c r="I62" s="589"/>
      <c r="J62" s="23" t="s">
        <v>68</v>
      </c>
      <c r="K62" s="447" t="s">
        <v>89</v>
      </c>
      <c r="L62" s="447"/>
      <c r="M62" s="447"/>
      <c r="N62" s="447"/>
      <c r="O62" s="447"/>
      <c r="P62" s="447"/>
      <c r="Q62" s="447"/>
      <c r="R62" s="448"/>
      <c r="S62" s="16" t="s">
        <v>81</v>
      </c>
      <c r="T62" s="244" t="s">
        <v>90</v>
      </c>
      <c r="U62" s="244"/>
      <c r="V62" s="244"/>
      <c r="W62" s="244"/>
      <c r="X62" s="244"/>
      <c r="Y62" s="244"/>
      <c r="Z62" s="244"/>
      <c r="AA62" s="244"/>
      <c r="AB62" s="244"/>
      <c r="AC62" s="244"/>
      <c r="AD62" s="613"/>
      <c r="AE62" s="1"/>
      <c r="AF62" s="1"/>
      <c r="AG62" s="1" t="str">
        <f>+S63</f>
        <v>□</v>
      </c>
      <c r="AH62" s="1"/>
      <c r="AK62" s="26"/>
      <c r="AM62" s="14" t="s">
        <v>91</v>
      </c>
      <c r="AN62" s="24" t="s">
        <v>455</v>
      </c>
      <c r="AO62" s="24" t="s">
        <v>456</v>
      </c>
      <c r="AP62" s="24" t="s">
        <v>457</v>
      </c>
      <c r="AQ62" s="24" t="s">
        <v>95</v>
      </c>
      <c r="AR62" s="24" t="s">
        <v>94</v>
      </c>
      <c r="AS62" s="24" t="s">
        <v>92</v>
      </c>
      <c r="AT62" s="24" t="s">
        <v>96</v>
      </c>
      <c r="AU62" s="21" t="s">
        <v>87</v>
      </c>
      <c r="AV62" s="1"/>
      <c r="AW62" s="1"/>
      <c r="AX62" s="1"/>
      <c r="AY62" s="1"/>
      <c r="AZ62" s="1"/>
      <c r="BA62" s="1"/>
      <c r="BB62" s="1"/>
      <c r="BK62" s="1"/>
      <c r="BL62" s="1"/>
      <c r="BM62" s="1"/>
      <c r="BN62" s="1"/>
      <c r="BO62" s="1"/>
      <c r="BP62" s="1"/>
      <c r="BQ62" s="1"/>
      <c r="BR62" s="1"/>
      <c r="BS62" s="1"/>
      <c r="BT62" s="1"/>
      <c r="BU62" s="1"/>
      <c r="BV62" s="1"/>
      <c r="BW62" s="1"/>
      <c r="BX62" s="1"/>
      <c r="BY62" s="1"/>
      <c r="BZ62" s="1"/>
      <c r="CA62" s="1"/>
      <c r="CB62" s="1"/>
      <c r="CC62" s="1"/>
      <c r="CD62" s="1"/>
      <c r="CE62" s="1"/>
      <c r="CF62" s="1"/>
    </row>
    <row r="63" spans="1:84" s="2" customFormat="1" ht="18" customHeight="1">
      <c r="A63" s="1"/>
      <c r="B63" s="580"/>
      <c r="C63" s="581"/>
      <c r="D63" s="587"/>
      <c r="E63" s="588"/>
      <c r="F63" s="588"/>
      <c r="G63" s="588"/>
      <c r="H63" s="588"/>
      <c r="I63" s="589"/>
      <c r="J63" s="23" t="s">
        <v>68</v>
      </c>
      <c r="K63" s="447" t="s">
        <v>97</v>
      </c>
      <c r="L63" s="447"/>
      <c r="M63" s="447"/>
      <c r="N63" s="447"/>
      <c r="O63" s="447"/>
      <c r="P63" s="447"/>
      <c r="Q63" s="447"/>
      <c r="R63" s="448"/>
      <c r="S63" s="16" t="s">
        <v>81</v>
      </c>
      <c r="T63" s="244" t="s">
        <v>98</v>
      </c>
      <c r="U63" s="244"/>
      <c r="V63" s="244"/>
      <c r="W63" s="244"/>
      <c r="X63" s="244"/>
      <c r="Y63" s="244"/>
      <c r="Z63" s="244"/>
      <c r="AA63" s="244"/>
      <c r="AB63" s="244"/>
      <c r="AC63" s="244"/>
      <c r="AD63" s="613"/>
      <c r="AE63" s="1"/>
      <c r="AF63" s="1"/>
      <c r="AG63" s="1" t="str">
        <f>+S64</f>
        <v>□</v>
      </c>
      <c r="AH63" s="1"/>
      <c r="AM63" s="14"/>
      <c r="AN63" s="18" t="s">
        <v>99</v>
      </c>
      <c r="AO63" s="18" t="s">
        <v>64</v>
      </c>
      <c r="AP63" s="18" t="s">
        <v>65</v>
      </c>
      <c r="AQ63" s="18" t="s">
        <v>65</v>
      </c>
      <c r="AR63" s="18" t="s">
        <v>65</v>
      </c>
      <c r="AS63" s="18" t="s">
        <v>65</v>
      </c>
      <c r="AT63" s="20" t="s">
        <v>88</v>
      </c>
      <c r="AU63" s="20" t="s">
        <v>66</v>
      </c>
      <c r="AV63" s="1"/>
      <c r="AW63" s="1"/>
      <c r="AX63" s="1"/>
      <c r="AY63" s="1"/>
      <c r="AZ63" s="1"/>
      <c r="BA63" s="1"/>
      <c r="BB63" s="1"/>
      <c r="BK63" s="1"/>
      <c r="BL63" s="1"/>
      <c r="BM63" s="1"/>
      <c r="BN63" s="1"/>
      <c r="BO63" s="1"/>
      <c r="BP63" s="1"/>
      <c r="BQ63" s="1"/>
      <c r="BR63" s="1"/>
      <c r="BS63" s="1"/>
      <c r="BT63" s="1"/>
      <c r="BU63" s="1"/>
      <c r="BV63" s="1"/>
      <c r="BW63" s="1"/>
      <c r="BX63" s="1"/>
      <c r="BY63" s="1"/>
      <c r="BZ63" s="1"/>
      <c r="CA63" s="1"/>
      <c r="CB63" s="1"/>
      <c r="CC63" s="1"/>
      <c r="CD63" s="1"/>
      <c r="CE63" s="1"/>
      <c r="CF63" s="1"/>
    </row>
    <row r="64" spans="1:84" s="2" customFormat="1" ht="18" customHeight="1">
      <c r="A64" s="1"/>
      <c r="B64" s="580"/>
      <c r="C64" s="581"/>
      <c r="D64" s="587"/>
      <c r="E64" s="588"/>
      <c r="F64" s="588"/>
      <c r="G64" s="588"/>
      <c r="H64" s="588"/>
      <c r="I64" s="589"/>
      <c r="J64" s="231"/>
      <c r="K64" s="236"/>
      <c r="L64" s="237"/>
      <c r="M64" s="236"/>
      <c r="N64" s="236"/>
      <c r="O64" s="236"/>
      <c r="P64" s="236"/>
      <c r="Q64" s="236"/>
      <c r="R64" s="238"/>
      <c r="S64" s="16" t="s">
        <v>81</v>
      </c>
      <c r="T64" s="244" t="s">
        <v>100</v>
      </c>
      <c r="U64" s="244"/>
      <c r="V64" s="244"/>
      <c r="W64" s="244"/>
      <c r="X64" s="244"/>
      <c r="Y64" s="244"/>
      <c r="Z64" s="244"/>
      <c r="AA64" s="244"/>
      <c r="AB64" s="244"/>
      <c r="AC64" s="244"/>
      <c r="AD64" s="613"/>
      <c r="AE64" s="1"/>
      <c r="AF64" s="1"/>
      <c r="AG64" s="1"/>
      <c r="AH64" s="1"/>
      <c r="AR64" s="1"/>
      <c r="AS64" s="1"/>
      <c r="AT64" s="1"/>
      <c r="AU64" s="1"/>
      <c r="AV64" s="1"/>
      <c r="AW64" s="1"/>
      <c r="AX64" s="1"/>
      <c r="AY64" s="1"/>
      <c r="AZ64" s="1"/>
      <c r="BA64" s="1"/>
      <c r="BB64" s="1"/>
      <c r="BK64" s="1"/>
      <c r="BL64" s="1"/>
      <c r="BM64" s="1"/>
      <c r="BN64" s="1"/>
      <c r="BO64" s="1"/>
      <c r="BP64" s="1"/>
      <c r="BQ64" s="1"/>
      <c r="BR64" s="1"/>
      <c r="BS64" s="1"/>
      <c r="BT64" s="1"/>
      <c r="BU64" s="1"/>
      <c r="BV64" s="1"/>
      <c r="BW64" s="1"/>
      <c r="BX64" s="1"/>
      <c r="BY64" s="1"/>
      <c r="BZ64" s="1"/>
      <c r="CA64" s="1"/>
      <c r="CB64" s="1"/>
      <c r="CC64" s="1"/>
      <c r="CD64" s="1"/>
      <c r="CE64" s="1"/>
      <c r="CF64" s="1"/>
    </row>
    <row r="65" spans="1:84" s="2" customFormat="1" ht="23.25" customHeight="1">
      <c r="A65" s="1"/>
      <c r="B65" s="580"/>
      <c r="C65" s="581"/>
      <c r="D65" s="587"/>
      <c r="E65" s="588"/>
      <c r="F65" s="588"/>
      <c r="G65" s="588"/>
      <c r="H65" s="588"/>
      <c r="I65" s="589"/>
      <c r="J65" s="233"/>
      <c r="K65" s="232"/>
      <c r="L65" s="233"/>
      <c r="M65" s="233"/>
      <c r="N65" s="233"/>
      <c r="O65" s="233"/>
      <c r="P65" s="232"/>
      <c r="Q65" s="232"/>
      <c r="R65" s="234"/>
      <c r="S65" s="245"/>
      <c r="T65" s="244"/>
      <c r="U65" s="244"/>
      <c r="V65" s="244"/>
      <c r="W65" s="244"/>
      <c r="X65" s="244"/>
      <c r="Y65" s="244"/>
      <c r="Z65" s="244"/>
      <c r="AA65" s="244"/>
      <c r="AB65" s="244"/>
      <c r="AC65" s="244"/>
      <c r="AD65" s="242"/>
      <c r="AE65" s="1"/>
      <c r="AF65" s="1"/>
      <c r="AG65" s="1"/>
      <c r="AH65" s="1"/>
      <c r="AR65" s="1"/>
      <c r="AS65" s="1"/>
      <c r="AT65" s="1"/>
      <c r="AU65" s="1"/>
      <c r="AV65" s="1"/>
      <c r="AW65" s="1"/>
      <c r="AX65" s="1"/>
      <c r="AY65" s="1"/>
      <c r="AZ65" s="1"/>
      <c r="BA65" s="1"/>
      <c r="BB65" s="1"/>
      <c r="BK65" s="1"/>
      <c r="BL65" s="1"/>
      <c r="BM65" s="1"/>
      <c r="BN65" s="1"/>
      <c r="BO65" s="1"/>
      <c r="BP65" s="1"/>
      <c r="BQ65" s="1"/>
      <c r="BR65" s="1"/>
      <c r="BS65" s="1"/>
      <c r="BT65" s="1"/>
      <c r="BU65" s="1"/>
      <c r="BV65" s="1"/>
      <c r="BW65" s="1"/>
      <c r="BX65" s="1"/>
      <c r="BY65" s="1"/>
      <c r="BZ65" s="1"/>
      <c r="CA65" s="1"/>
      <c r="CB65" s="1"/>
      <c r="CC65" s="1"/>
      <c r="CD65" s="1"/>
      <c r="CE65" s="1"/>
      <c r="CF65" s="1"/>
    </row>
    <row r="66" spans="1:84" s="2" customFormat="1" ht="14.15" customHeight="1">
      <c r="A66" s="1"/>
      <c r="B66" s="580"/>
      <c r="C66" s="581"/>
      <c r="D66" s="256"/>
      <c r="E66" s="596" t="s">
        <v>16</v>
      </c>
      <c r="F66" s="600"/>
      <c r="G66" s="600"/>
      <c r="H66" s="600"/>
      <c r="I66" s="601"/>
      <c r="J66" s="25" t="s">
        <v>68</v>
      </c>
      <c r="K66" s="248" t="s">
        <v>101</v>
      </c>
      <c r="L66" s="248"/>
      <c r="M66" s="248"/>
      <c r="N66" s="248"/>
      <c r="O66" s="248"/>
      <c r="P66" s="248"/>
      <c r="Q66" s="248"/>
      <c r="R66" s="249"/>
      <c r="S66" s="614" t="s">
        <v>102</v>
      </c>
      <c r="T66" s="615"/>
      <c r="U66" s="615"/>
      <c r="V66" s="615"/>
      <c r="W66" s="615"/>
      <c r="X66" s="615"/>
      <c r="Y66" s="615"/>
      <c r="Z66" s="615"/>
      <c r="AA66" s="615"/>
      <c r="AB66" s="615"/>
      <c r="AC66" s="616"/>
      <c r="AD66" s="617"/>
      <c r="AE66" s="1"/>
      <c r="AF66" s="17" t="str">
        <f>+J66</f>
        <v>□</v>
      </c>
      <c r="AG66" s="1">
        <f>IF(AF67="■",1,IF(AF68="■",1,0))</f>
        <v>0</v>
      </c>
      <c r="AH66" s="1"/>
      <c r="AI66" s="20" t="str">
        <f>IF(AF66&amp;AF67&amp;AF68="■□□","◎無し",IF(AF66&amp;AF67&amp;AF68="□■□","●適合",IF(AF66&amp;AF67&amp;AF68="□□■","◆未達",IF(AF66&amp;AF67&amp;AF68="□□□","■未答","▼矛盾"))))</f>
        <v>■未答</v>
      </c>
      <c r="AJ66" s="26"/>
      <c r="AM66" s="14" t="s">
        <v>103</v>
      </c>
      <c r="AN66" s="21" t="s">
        <v>104</v>
      </c>
      <c r="AO66" s="21" t="s">
        <v>105</v>
      </c>
      <c r="AP66" s="21" t="s">
        <v>106</v>
      </c>
      <c r="AQ66" s="21" t="s">
        <v>107</v>
      </c>
      <c r="AR66" s="21" t="s">
        <v>87</v>
      </c>
      <c r="AS66" s="1"/>
      <c r="AT66" s="1"/>
      <c r="AU66" s="1"/>
      <c r="AV66" s="1"/>
      <c r="AW66" s="1"/>
      <c r="AX66" s="1"/>
      <c r="AY66" s="1"/>
      <c r="AZ66" s="1"/>
      <c r="BA66" s="1"/>
      <c r="BB66" s="1"/>
      <c r="BF66" s="27"/>
      <c r="BK66" s="1"/>
      <c r="BL66" s="1"/>
      <c r="BM66" s="1"/>
      <c r="BN66" s="1"/>
      <c r="BO66" s="1"/>
      <c r="BP66" s="1"/>
      <c r="BQ66" s="1"/>
      <c r="BR66" s="1"/>
      <c r="BS66" s="1"/>
      <c r="BT66" s="1"/>
      <c r="BU66" s="1"/>
      <c r="BV66" s="1"/>
      <c r="BW66" s="1"/>
      <c r="BX66" s="1"/>
      <c r="BY66" s="1"/>
      <c r="BZ66" s="1"/>
      <c r="CA66" s="1"/>
      <c r="CB66" s="1"/>
      <c r="CC66" s="1"/>
      <c r="CD66" s="1"/>
      <c r="CE66" s="1"/>
      <c r="CF66" s="1"/>
    </row>
    <row r="67" spans="1:84" s="2" customFormat="1" ht="14.15" customHeight="1">
      <c r="A67" s="1"/>
      <c r="B67" s="580"/>
      <c r="C67" s="581"/>
      <c r="D67" s="256"/>
      <c r="E67" s="602"/>
      <c r="F67" s="603"/>
      <c r="G67" s="603"/>
      <c r="H67" s="603"/>
      <c r="I67" s="604"/>
      <c r="J67" s="28" t="s">
        <v>81</v>
      </c>
      <c r="K67" s="447" t="s">
        <v>108</v>
      </c>
      <c r="L67" s="447"/>
      <c r="M67" s="447"/>
      <c r="N67" s="447"/>
      <c r="O67" s="447"/>
      <c r="P67" s="447"/>
      <c r="Q67" s="447"/>
      <c r="R67" s="448"/>
      <c r="S67" s="449" t="s">
        <v>109</v>
      </c>
      <c r="T67" s="450"/>
      <c r="U67" s="450"/>
      <c r="V67" s="450"/>
      <c r="W67" s="450"/>
      <c r="X67" s="450"/>
      <c r="Y67" s="450"/>
      <c r="Z67" s="442"/>
      <c r="AA67" s="442"/>
      <c r="AB67" s="244" t="s">
        <v>110</v>
      </c>
      <c r="AC67" s="244"/>
      <c r="AD67" s="618"/>
      <c r="AE67" s="1"/>
      <c r="AF67" s="1" t="str">
        <f>+J67</f>
        <v>□</v>
      </c>
      <c r="AG67" s="1">
        <f>+Z67</f>
        <v>0</v>
      </c>
      <c r="AH67" s="1"/>
      <c r="AK67" s="18" t="str">
        <f>IF(AG66=1,IF(AG67=0,"◎無段",IF(AG67&gt;20,"◆未達","●範囲内")),"■未答")</f>
        <v>■未答</v>
      </c>
      <c r="AM67" s="14"/>
      <c r="AN67" s="18" t="s">
        <v>63</v>
      </c>
      <c r="AO67" s="18" t="s">
        <v>64</v>
      </c>
      <c r="AP67" s="18" t="s">
        <v>65</v>
      </c>
      <c r="AQ67" s="20" t="s">
        <v>88</v>
      </c>
      <c r="AR67" s="20" t="s">
        <v>66</v>
      </c>
      <c r="AS67" s="1"/>
      <c r="AT67" s="1"/>
      <c r="AU67" s="1"/>
      <c r="AV67" s="1"/>
      <c r="AW67" s="1"/>
      <c r="AX67" s="1"/>
      <c r="AY67" s="1"/>
      <c r="AZ67" s="1"/>
      <c r="BA67" s="1"/>
      <c r="BB67" s="1"/>
      <c r="BF67" s="27"/>
      <c r="BK67" s="1"/>
      <c r="BL67" s="1"/>
      <c r="BM67" s="1"/>
      <c r="BN67" s="1"/>
      <c r="BO67" s="1"/>
      <c r="BP67" s="1"/>
      <c r="BQ67" s="1"/>
      <c r="BR67" s="1"/>
      <c r="BS67" s="1"/>
      <c r="BT67" s="1"/>
      <c r="BU67" s="1"/>
      <c r="BV67" s="1"/>
      <c r="BW67" s="1"/>
      <c r="BX67" s="1"/>
      <c r="BY67" s="1"/>
      <c r="BZ67" s="1"/>
      <c r="CA67" s="1"/>
      <c r="CB67" s="1"/>
      <c r="CC67" s="1"/>
      <c r="CD67" s="1"/>
      <c r="CE67" s="1"/>
      <c r="CF67" s="1"/>
    </row>
    <row r="68" spans="1:84" s="2" customFormat="1" ht="14.15" customHeight="1">
      <c r="A68" s="1"/>
      <c r="B68" s="580"/>
      <c r="C68" s="581"/>
      <c r="D68" s="256"/>
      <c r="E68" s="605"/>
      <c r="F68" s="606"/>
      <c r="G68" s="606"/>
      <c r="H68" s="606"/>
      <c r="I68" s="607"/>
      <c r="J68" s="29" t="s">
        <v>81</v>
      </c>
      <c r="K68" s="481" t="s">
        <v>111</v>
      </c>
      <c r="L68" s="481"/>
      <c r="M68" s="481"/>
      <c r="N68" s="481"/>
      <c r="O68" s="481"/>
      <c r="P68" s="481"/>
      <c r="Q68" s="481"/>
      <c r="R68" s="620"/>
      <c r="S68" s="621" t="s">
        <v>112</v>
      </c>
      <c r="T68" s="622"/>
      <c r="U68" s="622"/>
      <c r="V68" s="622"/>
      <c r="W68" s="622"/>
      <c r="X68" s="622"/>
      <c r="Y68" s="622"/>
      <c r="Z68" s="443"/>
      <c r="AA68" s="443"/>
      <c r="AB68" s="255" t="s">
        <v>110</v>
      </c>
      <c r="AC68" s="255"/>
      <c r="AD68" s="619"/>
      <c r="AE68" s="1"/>
      <c r="AF68" s="1" t="str">
        <f>+J68</f>
        <v>□</v>
      </c>
      <c r="AG68" s="1">
        <f>+Z68</f>
        <v>0</v>
      </c>
      <c r="AH68" s="1"/>
      <c r="AK68" s="18" t="str">
        <f>IF(AG66=1,IF(AG68=0,"◎無段",IF(AG68&gt;5,"◆未達","●範囲内")),"■未答")</f>
        <v>■未答</v>
      </c>
      <c r="AR68" s="1"/>
      <c r="AS68" s="1"/>
      <c r="AT68" s="1"/>
      <c r="AU68" s="1"/>
      <c r="AV68" s="1"/>
      <c r="AW68" s="1"/>
      <c r="AX68" s="1"/>
      <c r="AY68" s="1"/>
      <c r="AZ68" s="1"/>
      <c r="BA68" s="1"/>
      <c r="BB68" s="1"/>
      <c r="BK68" s="1"/>
      <c r="BL68" s="1"/>
      <c r="BM68" s="1"/>
      <c r="BN68" s="1"/>
      <c r="BO68" s="1"/>
      <c r="BP68" s="1"/>
      <c r="BQ68" s="1"/>
      <c r="BR68" s="1"/>
      <c r="BS68" s="1"/>
      <c r="BT68" s="1"/>
      <c r="BU68" s="1"/>
      <c r="BV68" s="1"/>
      <c r="BW68" s="1"/>
      <c r="BX68" s="1"/>
      <c r="BY68" s="1"/>
      <c r="BZ68" s="1"/>
      <c r="CA68" s="1"/>
      <c r="CB68" s="1"/>
      <c r="CC68" s="1"/>
      <c r="CD68" s="1"/>
      <c r="CE68" s="1"/>
      <c r="CF68" s="1"/>
    </row>
    <row r="69" spans="1:84" s="2" customFormat="1" ht="20.149999999999999" customHeight="1">
      <c r="A69" s="1"/>
      <c r="B69" s="580"/>
      <c r="C69" s="581"/>
      <c r="D69" s="257"/>
      <c r="E69" s="592" t="s">
        <v>17</v>
      </c>
      <c r="F69" s="593"/>
      <c r="G69" s="593"/>
      <c r="H69" s="593"/>
      <c r="I69" s="594"/>
      <c r="J69" s="31" t="s">
        <v>68</v>
      </c>
      <c r="K69" s="32" t="s">
        <v>101</v>
      </c>
      <c r="L69" s="32"/>
      <c r="M69" s="32"/>
      <c r="N69" s="31" t="s">
        <v>81</v>
      </c>
      <c r="O69" s="32" t="s">
        <v>113</v>
      </c>
      <c r="P69" s="378"/>
      <c r="Q69" s="378"/>
      <c r="R69" s="379"/>
      <c r="S69" s="246"/>
      <c r="T69" s="247"/>
      <c r="U69" s="247"/>
      <c r="V69" s="247"/>
      <c r="W69" s="247"/>
      <c r="X69" s="247"/>
      <c r="Y69" s="247"/>
      <c r="Z69" s="247"/>
      <c r="AA69" s="247"/>
      <c r="AB69" s="247"/>
      <c r="AC69" s="247"/>
      <c r="AD69" s="168"/>
      <c r="AE69" s="1"/>
      <c r="AF69" s="17" t="str">
        <f>+J69</f>
        <v>□</v>
      </c>
      <c r="AG69" s="1" t="str">
        <f>+N69</f>
        <v>□</v>
      </c>
      <c r="AH69" s="1"/>
      <c r="AI69" s="18" t="str">
        <f>IF(AF69&amp;AG69="■□","◎無し",IF(AF69&amp;AG69="□■","●適合",IF(AF69&amp;AG69="□□","■未答","▼矛盾")))</f>
        <v>■未答</v>
      </c>
      <c r="AJ69" s="19"/>
      <c r="AR69" s="1"/>
      <c r="AS69" s="1"/>
      <c r="AT69" s="1"/>
      <c r="AU69" s="1"/>
      <c r="AV69" s="1"/>
      <c r="AW69" s="1"/>
      <c r="AX69" s="1"/>
      <c r="AY69" s="1"/>
      <c r="AZ69" s="1"/>
      <c r="BA69" s="1"/>
      <c r="BB69" s="1"/>
      <c r="BK69" s="1"/>
      <c r="BL69" s="1"/>
      <c r="BM69" s="1"/>
      <c r="BN69" s="1"/>
      <c r="BO69" s="1"/>
      <c r="BP69" s="1"/>
      <c r="BQ69" s="1"/>
      <c r="BR69" s="1"/>
      <c r="BS69" s="1"/>
      <c r="BT69" s="1"/>
      <c r="BU69" s="1"/>
      <c r="BV69" s="1"/>
      <c r="BW69" s="1"/>
      <c r="BX69" s="1"/>
      <c r="BY69" s="1"/>
      <c r="BZ69" s="1"/>
      <c r="CA69" s="1"/>
      <c r="CB69" s="1"/>
      <c r="CC69" s="1"/>
      <c r="CD69" s="1"/>
      <c r="CE69" s="1"/>
      <c r="CF69" s="1"/>
    </row>
    <row r="70" spans="1:84" s="2" customFormat="1" ht="37.5" customHeight="1">
      <c r="A70" s="1"/>
      <c r="B70" s="580"/>
      <c r="C70" s="581"/>
      <c r="D70" s="257"/>
      <c r="E70" s="592" t="s">
        <v>18</v>
      </c>
      <c r="F70" s="593"/>
      <c r="G70" s="593"/>
      <c r="H70" s="593"/>
      <c r="I70" s="594"/>
      <c r="J70" s="31" t="s">
        <v>68</v>
      </c>
      <c r="K70" s="32" t="s">
        <v>101</v>
      </c>
      <c r="L70" s="32"/>
      <c r="M70" s="32"/>
      <c r="N70" s="31" t="s">
        <v>81</v>
      </c>
      <c r="O70" s="32" t="s">
        <v>113</v>
      </c>
      <c r="P70" s="378"/>
      <c r="Q70" s="378"/>
      <c r="R70" s="379"/>
      <c r="S70" s="246"/>
      <c r="T70" s="247"/>
      <c r="U70" s="247"/>
      <c r="V70" s="247"/>
      <c r="W70" s="247"/>
      <c r="X70" s="247"/>
      <c r="Y70" s="247"/>
      <c r="Z70" s="247"/>
      <c r="AA70" s="247"/>
      <c r="AB70" s="247"/>
      <c r="AC70" s="247"/>
      <c r="AD70" s="168"/>
      <c r="AE70" s="1"/>
      <c r="AF70" s="17" t="str">
        <f>+J70</f>
        <v>□</v>
      </c>
      <c r="AG70" s="1" t="str">
        <f>+N70</f>
        <v>□</v>
      </c>
      <c r="AH70" s="1"/>
      <c r="AI70" s="18" t="str">
        <f>IF(AF70&amp;AG70="■□","◎無し",IF(AF70&amp;AG70="□■","●適合",IF(AF70&amp;AG70="□□","■未答","▼矛盾")))</f>
        <v>■未答</v>
      </c>
      <c r="AJ70" s="19"/>
      <c r="AR70" s="1"/>
      <c r="AS70" s="1"/>
      <c r="AT70" s="1"/>
      <c r="AU70" s="1"/>
      <c r="AV70" s="1"/>
      <c r="AW70" s="1"/>
      <c r="AX70" s="1"/>
      <c r="AY70" s="1"/>
      <c r="AZ70" s="1"/>
      <c r="BA70" s="1"/>
      <c r="BB70" s="1"/>
      <c r="BK70" s="1"/>
      <c r="BL70" s="1"/>
      <c r="BM70" s="1"/>
      <c r="BN70" s="1"/>
      <c r="BO70" s="1"/>
      <c r="BP70" s="1"/>
      <c r="BQ70" s="1"/>
      <c r="BR70" s="1"/>
      <c r="BS70" s="1"/>
      <c r="BT70" s="1"/>
      <c r="BU70" s="1"/>
      <c r="BV70" s="1"/>
      <c r="BW70" s="1"/>
      <c r="BX70" s="1"/>
      <c r="BY70" s="1"/>
      <c r="BZ70" s="1"/>
      <c r="CA70" s="1"/>
      <c r="CB70" s="1"/>
      <c r="CC70" s="1"/>
      <c r="CD70" s="1"/>
      <c r="CE70" s="1"/>
      <c r="CF70" s="1"/>
    </row>
    <row r="71" spans="1:84" s="2" customFormat="1" ht="37.5" customHeight="1">
      <c r="A71" s="1"/>
      <c r="B71" s="580"/>
      <c r="C71" s="581"/>
      <c r="D71" s="257"/>
      <c r="E71" s="595" t="s">
        <v>19</v>
      </c>
      <c r="F71" s="596"/>
      <c r="G71" s="596"/>
      <c r="H71" s="596"/>
      <c r="I71" s="597"/>
      <c r="J71" s="248"/>
      <c r="K71" s="248"/>
      <c r="L71" s="248"/>
      <c r="M71" s="248"/>
      <c r="N71" s="248"/>
      <c r="O71" s="248"/>
      <c r="P71" s="248"/>
      <c r="Q71" s="248"/>
      <c r="R71" s="249"/>
      <c r="S71" s="250"/>
      <c r="T71" s="251"/>
      <c r="U71" s="251"/>
      <c r="V71" s="251"/>
      <c r="W71" s="251"/>
      <c r="X71" s="34"/>
      <c r="Y71" s="34"/>
      <c r="Z71" s="34"/>
      <c r="AA71" s="34"/>
      <c r="AB71" s="34"/>
      <c r="AC71" s="35" t="s">
        <v>102</v>
      </c>
      <c r="AD71" s="627"/>
      <c r="AE71" s="1"/>
      <c r="AF71" s="17" t="str">
        <f>+J72</f>
        <v>□</v>
      </c>
      <c r="AG71" s="1"/>
      <c r="AH71" s="1"/>
      <c r="AI71" s="20" t="str">
        <f>IF(AF71&amp;AF72&amp;AF73="■□□","◎無し",IF(AF71&amp;AF72&amp;AF73="□■□","●適合",IF(AF71&amp;AF72&amp;AF73="□□■","◆未達",IF(AF71&amp;AF72&amp;AF73="□□□","■未答","▼矛盾"))))</f>
        <v>■未答</v>
      </c>
      <c r="AJ71" s="26"/>
      <c r="AM71" s="14" t="s">
        <v>103</v>
      </c>
      <c r="AN71" s="21" t="s">
        <v>104</v>
      </c>
      <c r="AO71" s="21" t="s">
        <v>105</v>
      </c>
      <c r="AP71" s="21" t="s">
        <v>106</v>
      </c>
      <c r="AQ71" s="21" t="s">
        <v>107</v>
      </c>
      <c r="AR71" s="21" t="s">
        <v>87</v>
      </c>
      <c r="AS71" s="1"/>
      <c r="AT71" s="1"/>
      <c r="AU71" s="1"/>
      <c r="AV71" s="1"/>
      <c r="AW71" s="1"/>
      <c r="AX71" s="1"/>
      <c r="AY71" s="1"/>
      <c r="AZ71" s="1"/>
      <c r="BA71" s="1"/>
      <c r="BB71" s="1"/>
      <c r="BK71" s="1"/>
      <c r="BL71" s="1"/>
      <c r="BM71" s="1"/>
      <c r="BN71" s="1"/>
      <c r="BO71" s="1"/>
      <c r="BP71" s="1"/>
      <c r="BQ71" s="1"/>
      <c r="BR71" s="1"/>
      <c r="BS71" s="1"/>
      <c r="BT71" s="1"/>
      <c r="BU71" s="1"/>
      <c r="BV71" s="1"/>
      <c r="BW71" s="1"/>
      <c r="BX71" s="1"/>
      <c r="BY71" s="1"/>
      <c r="BZ71" s="1"/>
      <c r="CA71" s="1"/>
      <c r="CB71" s="1"/>
      <c r="CC71" s="1"/>
      <c r="CD71" s="1"/>
      <c r="CE71" s="1"/>
      <c r="CF71" s="1"/>
    </row>
    <row r="72" spans="1:84" s="2" customFormat="1" ht="36" customHeight="1">
      <c r="A72" s="1"/>
      <c r="B72" s="580"/>
      <c r="C72" s="581"/>
      <c r="D72" s="257"/>
      <c r="E72" s="257"/>
      <c r="F72" s="593" t="s">
        <v>114</v>
      </c>
      <c r="G72" s="598"/>
      <c r="H72" s="598"/>
      <c r="I72" s="599"/>
      <c r="J72" s="28" t="s">
        <v>68</v>
      </c>
      <c r="K72" s="232" t="s">
        <v>101</v>
      </c>
      <c r="L72" s="232"/>
      <c r="M72" s="232"/>
      <c r="N72" s="232"/>
      <c r="O72" s="232"/>
      <c r="P72" s="232"/>
      <c r="Q72" s="232"/>
      <c r="R72" s="234"/>
      <c r="S72" s="610" t="s">
        <v>115</v>
      </c>
      <c r="T72" s="611"/>
      <c r="U72" s="611"/>
      <c r="V72" s="611"/>
      <c r="W72" s="611"/>
      <c r="X72" s="612"/>
      <c r="Y72" s="612"/>
      <c r="Z72" s="612"/>
      <c r="AA72" s="612"/>
      <c r="AB72" s="244" t="s">
        <v>116</v>
      </c>
      <c r="AC72" s="261"/>
      <c r="AD72" s="627"/>
      <c r="AE72" s="1"/>
      <c r="AF72" s="1" t="str">
        <f>+J73</f>
        <v>□</v>
      </c>
      <c r="AG72" s="1">
        <f>+X72</f>
        <v>0</v>
      </c>
      <c r="AH72" s="1"/>
      <c r="AK72" s="18" t="str">
        <f>IF(AG72=0,"■未答",IF(AG72&lt;=9,IF(AG72&gt;=3,"●適合","◆過小"),"◆過大"))</f>
        <v>■未答</v>
      </c>
      <c r="AM72" s="14"/>
      <c r="AN72" s="18" t="s">
        <v>63</v>
      </c>
      <c r="AO72" s="18" t="s">
        <v>64</v>
      </c>
      <c r="AP72" s="18" t="s">
        <v>65</v>
      </c>
      <c r="AQ72" s="20" t="s">
        <v>88</v>
      </c>
      <c r="AR72" s="20" t="s">
        <v>66</v>
      </c>
      <c r="AS72" s="1"/>
      <c r="AT72" s="1"/>
      <c r="AU72" s="1"/>
      <c r="AV72" s="1"/>
      <c r="AW72" s="1"/>
      <c r="AX72" s="1"/>
      <c r="AY72" s="1"/>
      <c r="AZ72" s="1"/>
      <c r="BA72" s="1"/>
      <c r="BB72" s="1"/>
      <c r="BK72" s="1"/>
      <c r="BL72" s="1"/>
      <c r="BM72" s="1"/>
      <c r="BN72" s="1"/>
      <c r="BO72" s="1"/>
      <c r="BP72" s="1"/>
      <c r="BQ72" s="1"/>
      <c r="BR72" s="1"/>
      <c r="BS72" s="1"/>
      <c r="BT72" s="1"/>
      <c r="BU72" s="1"/>
      <c r="BV72" s="1"/>
      <c r="BW72" s="1"/>
      <c r="BX72" s="1"/>
      <c r="BY72" s="1"/>
      <c r="BZ72" s="1"/>
      <c r="CA72" s="1"/>
      <c r="CB72" s="1"/>
      <c r="CC72" s="1"/>
      <c r="CD72" s="1"/>
      <c r="CE72" s="1"/>
      <c r="CF72" s="1"/>
    </row>
    <row r="73" spans="1:84" s="2" customFormat="1" ht="42" customHeight="1">
      <c r="A73" s="1"/>
      <c r="B73" s="580"/>
      <c r="C73" s="581"/>
      <c r="D73" s="257"/>
      <c r="E73" s="257"/>
      <c r="F73" s="593" t="s">
        <v>117</v>
      </c>
      <c r="G73" s="598"/>
      <c r="H73" s="598"/>
      <c r="I73" s="599"/>
      <c r="J73" s="28" t="s">
        <v>81</v>
      </c>
      <c r="K73" s="232" t="s">
        <v>118</v>
      </c>
      <c r="L73" s="233"/>
      <c r="M73" s="233"/>
      <c r="N73" s="233"/>
      <c r="O73" s="233"/>
      <c r="P73" s="232"/>
      <c r="Q73" s="232"/>
      <c r="R73" s="234"/>
      <c r="S73" s="610" t="s">
        <v>119</v>
      </c>
      <c r="T73" s="611"/>
      <c r="U73" s="611"/>
      <c r="V73" s="611"/>
      <c r="W73" s="611"/>
      <c r="X73" s="612"/>
      <c r="Y73" s="612"/>
      <c r="Z73" s="612"/>
      <c r="AA73" s="612"/>
      <c r="AB73" s="244" t="s">
        <v>120</v>
      </c>
      <c r="AC73" s="261"/>
      <c r="AD73" s="627"/>
      <c r="AE73" s="1"/>
      <c r="AF73" s="1" t="str">
        <f>+J74</f>
        <v>□</v>
      </c>
      <c r="AG73" s="1">
        <f>+X73</f>
        <v>0</v>
      </c>
      <c r="AH73" s="1"/>
      <c r="AK73" s="18" t="str">
        <f>IF(AG73=0,"◆母数なし",IF(AG72=0,"■未答",IF((AG72/AG73)&lt;0.5,"●1/2以下","◆1/2超過")))</f>
        <v>◆母数なし</v>
      </c>
      <c r="AR73" s="1"/>
      <c r="AS73" s="1"/>
      <c r="AT73" s="1"/>
      <c r="AU73" s="1"/>
      <c r="AV73" s="1"/>
      <c r="AW73" s="1"/>
      <c r="AX73" s="1"/>
      <c r="AY73" s="1"/>
      <c r="AZ73" s="1"/>
      <c r="BA73" s="1"/>
      <c r="BB73" s="1"/>
      <c r="BK73" s="1"/>
      <c r="BL73" s="1"/>
      <c r="BM73" s="1"/>
      <c r="BN73" s="1"/>
      <c r="BO73" s="1"/>
      <c r="BP73" s="1"/>
      <c r="BQ73" s="1"/>
      <c r="BR73" s="1"/>
      <c r="BS73" s="1"/>
      <c r="BT73" s="1"/>
      <c r="BU73" s="1"/>
      <c r="BV73" s="1"/>
      <c r="BW73" s="1"/>
      <c r="BX73" s="1"/>
      <c r="BY73" s="1"/>
      <c r="BZ73" s="1"/>
      <c r="CA73" s="1"/>
      <c r="CB73" s="1"/>
      <c r="CC73" s="1"/>
      <c r="CD73" s="1"/>
      <c r="CE73" s="1"/>
      <c r="CF73" s="1"/>
    </row>
    <row r="74" spans="1:84" s="2" customFormat="1" ht="36" customHeight="1">
      <c r="A74" s="1"/>
      <c r="B74" s="580"/>
      <c r="C74" s="581"/>
      <c r="D74" s="257"/>
      <c r="E74" s="257"/>
      <c r="F74" s="593" t="s">
        <v>121</v>
      </c>
      <c r="G74" s="598"/>
      <c r="H74" s="598"/>
      <c r="I74" s="599"/>
      <c r="J74" s="28" t="s">
        <v>81</v>
      </c>
      <c r="K74" s="232" t="s">
        <v>122</v>
      </c>
      <c r="L74" s="233"/>
      <c r="M74" s="233"/>
      <c r="N74" s="233"/>
      <c r="O74" s="233"/>
      <c r="P74" s="232"/>
      <c r="Q74" s="232"/>
      <c r="R74" s="234"/>
      <c r="S74" s="610" t="s">
        <v>123</v>
      </c>
      <c r="T74" s="611"/>
      <c r="U74" s="611"/>
      <c r="V74" s="611"/>
      <c r="W74" s="611"/>
      <c r="X74" s="612"/>
      <c r="Y74" s="612"/>
      <c r="Z74" s="612"/>
      <c r="AA74" s="612"/>
      <c r="AB74" s="244" t="s">
        <v>110</v>
      </c>
      <c r="AC74" s="261"/>
      <c r="AD74" s="627"/>
      <c r="AE74" s="1"/>
      <c r="AF74" s="1"/>
      <c r="AG74" s="1">
        <f>+X74</f>
        <v>0</v>
      </c>
      <c r="AH74" s="1"/>
      <c r="AK74" s="18" t="str">
        <f>IF(AG74=0,"■未答",IF(AG74&lt;1500,"◆1500未満","●1500以上"))</f>
        <v>■未答</v>
      </c>
      <c r="AR74" s="1"/>
      <c r="AS74" s="1"/>
      <c r="AT74" s="1"/>
      <c r="AU74" s="1"/>
      <c r="AV74" s="1"/>
      <c r="AW74" s="1"/>
      <c r="AX74" s="1"/>
      <c r="AY74" s="1"/>
      <c r="AZ74" s="1"/>
      <c r="BA74" s="1"/>
      <c r="BB74" s="1"/>
      <c r="BK74" s="1"/>
      <c r="BL74" s="1"/>
      <c r="BM74" s="1"/>
      <c r="BN74" s="1"/>
      <c r="BO74" s="1"/>
      <c r="BP74" s="1"/>
      <c r="BQ74" s="1"/>
      <c r="BR74" s="1"/>
      <c r="BS74" s="1"/>
      <c r="BT74" s="1"/>
      <c r="BU74" s="1"/>
      <c r="BV74" s="1"/>
      <c r="BW74" s="1"/>
      <c r="BX74" s="1"/>
      <c r="BY74" s="1"/>
      <c r="BZ74" s="1"/>
      <c r="CA74" s="1"/>
      <c r="CB74" s="1"/>
      <c r="CC74" s="1"/>
      <c r="CD74" s="1"/>
      <c r="CE74" s="1"/>
      <c r="CF74" s="1"/>
    </row>
    <row r="75" spans="1:84" s="2" customFormat="1" ht="42" customHeight="1">
      <c r="A75" s="1"/>
      <c r="B75" s="580"/>
      <c r="C75" s="581"/>
      <c r="D75" s="257"/>
      <c r="E75" s="257"/>
      <c r="F75" s="593" t="s">
        <v>124</v>
      </c>
      <c r="G75" s="598"/>
      <c r="H75" s="598"/>
      <c r="I75" s="599"/>
      <c r="J75" s="232"/>
      <c r="K75" s="232"/>
      <c r="L75" s="232"/>
      <c r="M75" s="232"/>
      <c r="N75" s="232"/>
      <c r="O75" s="232"/>
      <c r="P75" s="232"/>
      <c r="Q75" s="232"/>
      <c r="R75" s="234"/>
      <c r="S75" s="610" t="s">
        <v>125</v>
      </c>
      <c r="T75" s="611"/>
      <c r="U75" s="611"/>
      <c r="V75" s="611"/>
      <c r="W75" s="611"/>
      <c r="X75" s="37" t="s">
        <v>81</v>
      </c>
      <c r="Y75" s="611" t="s">
        <v>126</v>
      </c>
      <c r="Z75" s="611"/>
      <c r="AA75" s="37" t="s">
        <v>81</v>
      </c>
      <c r="AB75" s="244" t="s">
        <v>127</v>
      </c>
      <c r="AC75" s="261"/>
      <c r="AD75" s="627"/>
      <c r="AE75" s="1"/>
      <c r="AF75" s="1"/>
      <c r="AG75" s="1" t="str">
        <f>+X75</f>
        <v>□</v>
      </c>
      <c r="AH75" s="1"/>
      <c r="AI75" s="19"/>
      <c r="AJ75" s="38"/>
      <c r="AK75" s="18" t="str">
        <f>IF(AG75&amp;AG76="■□","●適合",IF(AG75&amp;AG76="□■","◆未達",IF(AG75&amp;AG76="□□","■未答","▼矛盾")))</f>
        <v>■未答</v>
      </c>
      <c r="AM75" s="14" t="s">
        <v>83</v>
      </c>
      <c r="AN75" s="21" t="s">
        <v>84</v>
      </c>
      <c r="AO75" s="21" t="s">
        <v>85</v>
      </c>
      <c r="AP75" s="21" t="s">
        <v>86</v>
      </c>
      <c r="AQ75" s="21" t="s">
        <v>87</v>
      </c>
      <c r="AR75" s="1"/>
      <c r="AS75" s="1"/>
      <c r="AT75" s="1"/>
      <c r="AU75" s="1"/>
      <c r="AV75" s="1"/>
      <c r="AW75" s="1"/>
      <c r="AX75" s="1"/>
      <c r="AY75" s="1"/>
      <c r="AZ75" s="1"/>
      <c r="BA75" s="1"/>
      <c r="BB75" s="1"/>
      <c r="BK75" s="1"/>
      <c r="BL75" s="1"/>
      <c r="BM75" s="1"/>
      <c r="BN75" s="1"/>
      <c r="BO75" s="1"/>
      <c r="BP75" s="1"/>
      <c r="BQ75" s="1"/>
      <c r="BR75" s="1"/>
      <c r="BS75" s="1"/>
      <c r="BT75" s="1"/>
      <c r="BU75" s="1"/>
      <c r="BV75" s="1"/>
      <c r="BW75" s="1"/>
      <c r="BX75" s="1"/>
      <c r="BY75" s="1"/>
      <c r="BZ75" s="1"/>
      <c r="CA75" s="1"/>
      <c r="CB75" s="1"/>
      <c r="CC75" s="1"/>
      <c r="CD75" s="1"/>
      <c r="CE75" s="1"/>
      <c r="CF75" s="1"/>
    </row>
    <row r="76" spans="1:84" s="2" customFormat="1" ht="28" customHeight="1">
      <c r="A76" s="1"/>
      <c r="B76" s="580"/>
      <c r="C76" s="581"/>
      <c r="D76" s="257"/>
      <c r="E76" s="174"/>
      <c r="F76" s="593" t="s">
        <v>128</v>
      </c>
      <c r="G76" s="598"/>
      <c r="H76" s="598"/>
      <c r="I76" s="599"/>
      <c r="J76" s="252"/>
      <c r="K76" s="252"/>
      <c r="L76" s="252"/>
      <c r="M76" s="252"/>
      <c r="N76" s="252"/>
      <c r="O76" s="252"/>
      <c r="P76" s="252"/>
      <c r="Q76" s="252"/>
      <c r="R76" s="253"/>
      <c r="S76" s="254"/>
      <c r="T76" s="255"/>
      <c r="U76" s="255"/>
      <c r="V76" s="255"/>
      <c r="W76" s="440" t="s">
        <v>130</v>
      </c>
      <c r="X76" s="440"/>
      <c r="Y76" s="440"/>
      <c r="Z76" s="440"/>
      <c r="AA76" s="441"/>
      <c r="AB76" s="441"/>
      <c r="AC76" s="43" t="s">
        <v>110</v>
      </c>
      <c r="AD76" s="627"/>
      <c r="AE76" s="1"/>
      <c r="AF76" s="1"/>
      <c r="AG76" s="1" t="str">
        <f>+AA75</f>
        <v>□</v>
      </c>
      <c r="AH76" s="1">
        <f>+AA76</f>
        <v>0</v>
      </c>
      <c r="AN76" s="18" t="s">
        <v>64</v>
      </c>
      <c r="AO76" s="18" t="s">
        <v>65</v>
      </c>
      <c r="AP76" s="20" t="s">
        <v>88</v>
      </c>
      <c r="AQ76" s="20" t="s">
        <v>66</v>
      </c>
      <c r="AR76" s="1"/>
      <c r="AS76" s="1"/>
      <c r="AT76" s="1"/>
      <c r="AU76" s="1"/>
      <c r="AV76" s="1"/>
      <c r="AW76" s="1"/>
      <c r="AX76" s="1"/>
      <c r="AY76" s="1"/>
      <c r="AZ76" s="1"/>
      <c r="BA76" s="1"/>
      <c r="BB76" s="1"/>
      <c r="BK76" s="1"/>
      <c r="BL76" s="1"/>
      <c r="BM76" s="1"/>
      <c r="BN76" s="1"/>
      <c r="BO76" s="1"/>
      <c r="BP76" s="1"/>
      <c r="BQ76" s="1"/>
      <c r="BR76" s="1"/>
      <c r="BS76" s="1"/>
      <c r="BT76" s="1"/>
      <c r="BU76" s="1"/>
      <c r="BV76" s="1"/>
      <c r="BW76" s="1"/>
      <c r="BX76" s="1"/>
      <c r="BY76" s="1"/>
      <c r="BZ76" s="1"/>
      <c r="CA76" s="1"/>
      <c r="CB76" s="1"/>
      <c r="CC76" s="1"/>
      <c r="CD76" s="1"/>
      <c r="CE76" s="1"/>
      <c r="CF76" s="1"/>
    </row>
    <row r="77" spans="1:84" s="2" customFormat="1" ht="12" customHeight="1">
      <c r="A77" s="1"/>
      <c r="B77" s="580"/>
      <c r="C77" s="581"/>
      <c r="D77" s="256"/>
      <c r="E77" s="596" t="s">
        <v>20</v>
      </c>
      <c r="F77" s="600"/>
      <c r="G77" s="600"/>
      <c r="H77" s="600"/>
      <c r="I77" s="601"/>
      <c r="J77" s="248"/>
      <c r="K77" s="248"/>
      <c r="L77" s="248"/>
      <c r="M77" s="248"/>
      <c r="N77" s="248"/>
      <c r="O77" s="248"/>
      <c r="P77" s="248"/>
      <c r="Q77" s="248"/>
      <c r="R77" s="249"/>
      <c r="S77" s="259"/>
      <c r="T77" s="251"/>
      <c r="U77" s="251"/>
      <c r="V77" s="41"/>
      <c r="W77" s="41"/>
      <c r="X77" s="41"/>
      <c r="Y77" s="42"/>
      <c r="Z77" s="41"/>
      <c r="AA77" s="42"/>
      <c r="AB77" s="41"/>
      <c r="AC77" s="35" t="s">
        <v>102</v>
      </c>
      <c r="AD77" s="617"/>
      <c r="AE77" s="1"/>
      <c r="AF77" s="1"/>
      <c r="AG77" s="1"/>
      <c r="AH77" s="1"/>
      <c r="AR77" s="1"/>
      <c r="AS77" s="1"/>
      <c r="AT77" s="1"/>
      <c r="AU77" s="1"/>
      <c r="AV77" s="1"/>
      <c r="AW77" s="1"/>
      <c r="AX77" s="1"/>
      <c r="AY77" s="1"/>
      <c r="AZ77" s="1"/>
      <c r="BA77" s="1"/>
      <c r="BB77" s="1"/>
      <c r="BK77" s="1"/>
      <c r="BL77" s="1"/>
      <c r="BM77" s="1"/>
      <c r="BN77" s="1"/>
      <c r="BO77" s="1"/>
      <c r="BP77" s="1"/>
      <c r="BQ77" s="1"/>
      <c r="BR77" s="1"/>
      <c r="BS77" s="1"/>
      <c r="BT77" s="1"/>
      <c r="BU77" s="1"/>
      <c r="BV77" s="1"/>
      <c r="BW77" s="1"/>
      <c r="BX77" s="1"/>
      <c r="BY77" s="1"/>
      <c r="BZ77" s="1"/>
      <c r="CA77" s="1"/>
      <c r="CB77" s="1"/>
      <c r="CC77" s="1"/>
      <c r="CD77" s="1"/>
      <c r="CE77" s="1"/>
      <c r="CF77" s="1"/>
    </row>
    <row r="78" spans="1:84" s="2" customFormat="1" ht="16" customHeight="1">
      <c r="A78" s="1"/>
      <c r="B78" s="580"/>
      <c r="C78" s="581"/>
      <c r="D78" s="256"/>
      <c r="E78" s="602"/>
      <c r="F78" s="603"/>
      <c r="G78" s="603"/>
      <c r="H78" s="603"/>
      <c r="I78" s="604"/>
      <c r="J78" s="28" t="s">
        <v>68</v>
      </c>
      <c r="K78" s="160" t="s">
        <v>101</v>
      </c>
      <c r="L78" s="232"/>
      <c r="M78" s="232"/>
      <c r="N78" s="232"/>
      <c r="O78" s="232"/>
      <c r="P78" s="232"/>
      <c r="Q78" s="232"/>
      <c r="R78" s="234"/>
      <c r="S78" s="16" t="s">
        <v>81</v>
      </c>
      <c r="T78" s="623" t="s">
        <v>129</v>
      </c>
      <c r="U78" s="623"/>
      <c r="V78" s="623"/>
      <c r="W78" s="624" t="s">
        <v>130</v>
      </c>
      <c r="X78" s="624"/>
      <c r="Y78" s="624"/>
      <c r="Z78" s="624"/>
      <c r="AA78" s="441"/>
      <c r="AB78" s="441"/>
      <c r="AC78" s="36" t="s">
        <v>110</v>
      </c>
      <c r="AD78" s="618"/>
      <c r="AE78" s="1"/>
      <c r="AF78" s="17" t="str">
        <f>+J78</f>
        <v>□</v>
      </c>
      <c r="AG78" s="1">
        <f>+AA78</f>
        <v>0</v>
      </c>
      <c r="AH78" s="1"/>
      <c r="AI78" s="20" t="str">
        <f>IF(AF78&amp;AF79&amp;AF80="■□□","◎無し",IF(AF78&amp;AF79&amp;AF80="□■□","●適合",IF(AF78&amp;AF79&amp;AF80="□□■","◆未達",IF(AF78&amp;AF79&amp;AF80="□□□","■未答","▼矛盾"))))</f>
        <v>■未答</v>
      </c>
      <c r="AJ78" s="26"/>
      <c r="AK78" s="18" t="str">
        <f>IF(S78="■",IF(AG78=0,"◎無段",IF(AG78&gt;20,"◆未達","●範囲内")),"■未答")</f>
        <v>■未答</v>
      </c>
      <c r="AM78" s="14" t="s">
        <v>103</v>
      </c>
      <c r="AN78" s="21" t="s">
        <v>104</v>
      </c>
      <c r="AO78" s="21" t="s">
        <v>105</v>
      </c>
      <c r="AP78" s="21" t="s">
        <v>106</v>
      </c>
      <c r="AQ78" s="21" t="s">
        <v>107</v>
      </c>
      <c r="AR78" s="21" t="s">
        <v>87</v>
      </c>
      <c r="AS78" s="1"/>
      <c r="AT78" s="1"/>
      <c r="AU78" s="1"/>
      <c r="AV78" s="1"/>
      <c r="AW78" s="1"/>
      <c r="AX78" s="1"/>
      <c r="AY78" s="1"/>
      <c r="AZ78" s="1"/>
      <c r="BA78" s="1"/>
      <c r="BB78" s="1"/>
      <c r="BK78" s="1"/>
      <c r="BL78" s="1"/>
      <c r="BM78" s="1"/>
      <c r="BN78" s="1"/>
      <c r="BO78" s="1"/>
      <c r="BP78" s="1"/>
      <c r="BQ78" s="1"/>
      <c r="BR78" s="1"/>
      <c r="BS78" s="1"/>
      <c r="BT78" s="1"/>
      <c r="BU78" s="1"/>
      <c r="BV78" s="1"/>
      <c r="BW78" s="1"/>
      <c r="BX78" s="1"/>
      <c r="BY78" s="1"/>
      <c r="BZ78" s="1"/>
      <c r="CA78" s="1"/>
      <c r="CB78" s="1"/>
      <c r="CC78" s="1"/>
      <c r="CD78" s="1"/>
      <c r="CE78" s="1"/>
      <c r="CF78" s="1"/>
    </row>
    <row r="79" spans="1:84" s="2" customFormat="1" ht="8.15" customHeight="1">
      <c r="A79" s="1"/>
      <c r="B79" s="580"/>
      <c r="C79" s="581"/>
      <c r="D79" s="256"/>
      <c r="E79" s="602"/>
      <c r="F79" s="603"/>
      <c r="G79" s="603"/>
      <c r="H79" s="603"/>
      <c r="I79" s="604"/>
      <c r="J79" s="233"/>
      <c r="K79" s="232"/>
      <c r="L79" s="232"/>
      <c r="M79" s="232"/>
      <c r="N79" s="232"/>
      <c r="O79" s="232"/>
      <c r="P79" s="232"/>
      <c r="Q79" s="232"/>
      <c r="R79" s="234"/>
      <c r="S79" s="243"/>
      <c r="T79" s="244"/>
      <c r="U79" s="244"/>
      <c r="V79" s="244"/>
      <c r="W79" s="260"/>
      <c r="X79" s="260"/>
      <c r="Y79" s="260"/>
      <c r="Z79" s="260"/>
      <c r="AA79" s="244"/>
      <c r="AB79" s="244"/>
      <c r="AC79" s="261"/>
      <c r="AD79" s="618"/>
      <c r="AE79" s="1"/>
      <c r="AF79" s="1" t="str">
        <f>+J80</f>
        <v>□</v>
      </c>
      <c r="AG79" s="1"/>
      <c r="AH79" s="1"/>
      <c r="AM79" s="14"/>
      <c r="AN79" s="18" t="s">
        <v>63</v>
      </c>
      <c r="AO79" s="18" t="s">
        <v>64</v>
      </c>
      <c r="AP79" s="18" t="s">
        <v>65</v>
      </c>
      <c r="AQ79" s="20" t="s">
        <v>88</v>
      </c>
      <c r="AR79" s="20" t="s">
        <v>66</v>
      </c>
      <c r="AS79" s="1"/>
      <c r="AT79" s="1"/>
      <c r="AU79" s="1"/>
      <c r="AV79" s="1"/>
      <c r="AW79" s="1"/>
      <c r="AX79" s="1"/>
      <c r="AY79" s="1"/>
      <c r="AZ79" s="1"/>
      <c r="BA79" s="1"/>
      <c r="BB79" s="1"/>
      <c r="BK79" s="1"/>
      <c r="BL79" s="1"/>
      <c r="BM79" s="1"/>
      <c r="BN79" s="1"/>
      <c r="BO79" s="1"/>
      <c r="BP79" s="1"/>
      <c r="BQ79" s="1"/>
      <c r="BR79" s="1"/>
      <c r="BS79" s="1"/>
      <c r="BT79" s="1"/>
      <c r="BU79" s="1"/>
      <c r="BV79" s="1"/>
      <c r="BW79" s="1"/>
      <c r="BX79" s="1"/>
      <c r="BY79" s="1"/>
      <c r="BZ79" s="1"/>
      <c r="CA79" s="1"/>
      <c r="CB79" s="1"/>
      <c r="CC79" s="1"/>
      <c r="CD79" s="1"/>
      <c r="CE79" s="1"/>
      <c r="CF79" s="1"/>
    </row>
    <row r="80" spans="1:84" s="2" customFormat="1" ht="16" customHeight="1">
      <c r="A80" s="1"/>
      <c r="B80" s="580"/>
      <c r="C80" s="581"/>
      <c r="D80" s="256"/>
      <c r="E80" s="602"/>
      <c r="F80" s="603"/>
      <c r="G80" s="603"/>
      <c r="H80" s="603"/>
      <c r="I80" s="604"/>
      <c r="J80" s="28" t="s">
        <v>81</v>
      </c>
      <c r="K80" s="625" t="s">
        <v>108</v>
      </c>
      <c r="L80" s="625"/>
      <c r="M80" s="625"/>
      <c r="N80" s="625"/>
      <c r="O80" s="625"/>
      <c r="P80" s="625"/>
      <c r="Q80" s="625"/>
      <c r="R80" s="626"/>
      <c r="S80" s="628" t="s">
        <v>81</v>
      </c>
      <c r="T80" s="629" t="s">
        <v>131</v>
      </c>
      <c r="U80" s="629"/>
      <c r="V80" s="629"/>
      <c r="W80" s="624" t="s">
        <v>132</v>
      </c>
      <c r="X80" s="624"/>
      <c r="Y80" s="624"/>
      <c r="Z80" s="624"/>
      <c r="AA80" s="441"/>
      <c r="AB80" s="441"/>
      <c r="AC80" s="36" t="s">
        <v>110</v>
      </c>
      <c r="AD80" s="618"/>
      <c r="AE80" s="1"/>
      <c r="AF80" s="1" t="str">
        <f>+J81</f>
        <v>□</v>
      </c>
      <c r="AG80" s="1">
        <f>+AA80</f>
        <v>0</v>
      </c>
      <c r="AH80" s="1"/>
      <c r="AK80" s="18" t="str">
        <f>IF(S80="■",IF(AG80=0,"◎無段",IF(AG80&gt;120,"◆未達","●範囲内")),"■未答")</f>
        <v>■未答</v>
      </c>
      <c r="AM80" s="3"/>
      <c r="AN80" s="3"/>
      <c r="AO80" s="3"/>
      <c r="AP80" s="3"/>
      <c r="AQ80" s="3"/>
      <c r="AR80" s="4"/>
      <c r="AS80" s="4"/>
      <c r="AT80" s="4"/>
      <c r="AU80" s="4"/>
      <c r="AV80" s="4"/>
      <c r="AW80" s="4"/>
      <c r="AX80" s="4"/>
      <c r="AY80" s="4"/>
      <c r="AZ80" s="1"/>
      <c r="BA80" s="1"/>
      <c r="BB80" s="1"/>
      <c r="BK80" s="1"/>
      <c r="BL80" s="1"/>
      <c r="BM80" s="1"/>
      <c r="BN80" s="1"/>
      <c r="BO80" s="1"/>
      <c r="BP80" s="1"/>
      <c r="BQ80" s="1"/>
      <c r="BR80" s="1"/>
      <c r="BS80" s="1"/>
      <c r="BT80" s="1"/>
      <c r="BU80" s="1"/>
      <c r="BV80" s="1"/>
      <c r="BW80" s="1"/>
      <c r="BX80" s="1"/>
      <c r="BY80" s="1"/>
      <c r="BZ80" s="1"/>
      <c r="CA80" s="1"/>
      <c r="CB80" s="1"/>
      <c r="CC80" s="1"/>
      <c r="CD80" s="1"/>
      <c r="CE80" s="1"/>
      <c r="CF80" s="1"/>
    </row>
    <row r="81" spans="1:84" s="2" customFormat="1" ht="16" customHeight="1">
      <c r="A81" s="1"/>
      <c r="B81" s="580"/>
      <c r="C81" s="581"/>
      <c r="D81" s="257"/>
      <c r="E81" s="602"/>
      <c r="F81" s="603"/>
      <c r="G81" s="603"/>
      <c r="H81" s="603"/>
      <c r="I81" s="604"/>
      <c r="J81" s="28" t="s">
        <v>81</v>
      </c>
      <c r="K81" s="625" t="s">
        <v>111</v>
      </c>
      <c r="L81" s="625"/>
      <c r="M81" s="625"/>
      <c r="N81" s="625"/>
      <c r="O81" s="625"/>
      <c r="P81" s="625"/>
      <c r="Q81" s="625"/>
      <c r="R81" s="626"/>
      <c r="S81" s="628"/>
      <c r="T81" s="629"/>
      <c r="U81" s="629"/>
      <c r="V81" s="629"/>
      <c r="W81" s="624" t="s">
        <v>133</v>
      </c>
      <c r="X81" s="624"/>
      <c r="Y81" s="624"/>
      <c r="Z81" s="624"/>
      <c r="AA81" s="441"/>
      <c r="AB81" s="441"/>
      <c r="AC81" s="36" t="s">
        <v>110</v>
      </c>
      <c r="AD81" s="618"/>
      <c r="AE81" s="1"/>
      <c r="AF81" s="1"/>
      <c r="AG81" s="1">
        <f>+AA81</f>
        <v>0</v>
      </c>
      <c r="AH81" s="1"/>
      <c r="AK81" s="18" t="str">
        <f>IF(S80="■",IF(AG81=0,"◎無段",IF(AG81&gt;180,"◆未達","●範囲内")),"■未答")</f>
        <v>■未答</v>
      </c>
      <c r="AM81" s="22"/>
      <c r="AN81" s="3"/>
      <c r="AO81" s="3"/>
      <c r="AP81" s="3"/>
      <c r="AQ81" s="3"/>
      <c r="AR81" s="4"/>
      <c r="AS81" s="4"/>
      <c r="AT81" s="4"/>
      <c r="AU81" s="4"/>
      <c r="AV81" s="4"/>
      <c r="AW81" s="4"/>
      <c r="AX81" s="4"/>
      <c r="AY81" s="4"/>
      <c r="AZ81" s="1"/>
      <c r="BA81" s="1"/>
      <c r="BB81" s="1"/>
      <c r="BF81" s="33"/>
      <c r="BK81" s="1"/>
      <c r="BL81" s="1"/>
      <c r="BM81" s="1"/>
      <c r="BN81" s="1"/>
      <c r="BO81" s="1"/>
      <c r="BP81" s="1"/>
      <c r="BQ81" s="1"/>
      <c r="BR81" s="1"/>
      <c r="BS81" s="1"/>
      <c r="BT81" s="1"/>
      <c r="BU81" s="1"/>
      <c r="BV81" s="1"/>
      <c r="BW81" s="1"/>
      <c r="BX81" s="1"/>
      <c r="BY81" s="1"/>
      <c r="BZ81" s="1"/>
      <c r="CA81" s="1"/>
      <c r="CB81" s="1"/>
      <c r="CC81" s="1"/>
      <c r="CD81" s="1"/>
      <c r="CE81" s="1"/>
      <c r="CF81" s="1"/>
    </row>
    <row r="82" spans="1:84" s="2" customFormat="1" ht="6" customHeight="1">
      <c r="A82" s="1"/>
      <c r="B82" s="580"/>
      <c r="C82" s="581"/>
      <c r="D82" s="257"/>
      <c r="E82" s="605"/>
      <c r="F82" s="606"/>
      <c r="G82" s="606"/>
      <c r="H82" s="606"/>
      <c r="I82" s="607"/>
      <c r="J82" s="262"/>
      <c r="K82" s="252"/>
      <c r="L82" s="262"/>
      <c r="M82" s="262"/>
      <c r="N82" s="262"/>
      <c r="O82" s="262"/>
      <c r="P82" s="252"/>
      <c r="Q82" s="252"/>
      <c r="R82" s="253"/>
      <c r="S82" s="263"/>
      <c r="T82" s="264"/>
      <c r="U82" s="264"/>
      <c r="V82" s="264"/>
      <c r="W82" s="255"/>
      <c r="X82" s="255"/>
      <c r="Y82" s="255"/>
      <c r="Z82" s="255"/>
      <c r="AA82" s="255"/>
      <c r="AB82" s="255"/>
      <c r="AC82" s="265"/>
      <c r="AD82" s="619"/>
      <c r="AE82" s="1"/>
      <c r="AF82" s="1"/>
      <c r="AG82" s="1"/>
      <c r="AH82" s="1"/>
      <c r="AM82" s="22"/>
      <c r="AR82" s="1"/>
      <c r="AS82" s="1"/>
      <c r="AT82" s="1"/>
      <c r="AU82" s="1"/>
      <c r="AV82" s="1"/>
      <c r="AW82" s="1"/>
      <c r="AX82" s="1"/>
      <c r="AY82" s="1"/>
      <c r="AZ82" s="1"/>
      <c r="BA82" s="1"/>
      <c r="BB82" s="1"/>
      <c r="BF82" s="22"/>
      <c r="BK82" s="1"/>
      <c r="BL82" s="1"/>
      <c r="BM82" s="1"/>
      <c r="BN82" s="1"/>
      <c r="BO82" s="1"/>
      <c r="BP82" s="1"/>
      <c r="BQ82" s="1"/>
      <c r="BR82" s="1"/>
      <c r="BS82" s="1"/>
      <c r="BT82" s="1"/>
      <c r="BU82" s="1"/>
      <c r="BV82" s="1"/>
      <c r="BW82" s="1"/>
      <c r="BX82" s="1"/>
      <c r="BY82" s="1"/>
      <c r="BZ82" s="1"/>
      <c r="CA82" s="1"/>
      <c r="CB82" s="1"/>
      <c r="CC82" s="1"/>
      <c r="CD82" s="1"/>
      <c r="CE82" s="1"/>
      <c r="CF82" s="1"/>
    </row>
    <row r="83" spans="1:84" s="2" customFormat="1" ht="16.5" customHeight="1">
      <c r="A83" s="1"/>
      <c r="B83" s="580"/>
      <c r="C83" s="581"/>
      <c r="D83" s="257"/>
      <c r="E83" s="596" t="s">
        <v>21</v>
      </c>
      <c r="F83" s="600"/>
      <c r="G83" s="600"/>
      <c r="H83" s="600"/>
      <c r="I83" s="601"/>
      <c r="J83" s="266"/>
      <c r="K83" s="248"/>
      <c r="L83" s="266"/>
      <c r="M83" s="266"/>
      <c r="N83" s="266"/>
      <c r="O83" s="266"/>
      <c r="P83" s="248"/>
      <c r="Q83" s="248"/>
      <c r="R83" s="249"/>
      <c r="S83" s="267"/>
      <c r="T83" s="268"/>
      <c r="U83" s="268"/>
      <c r="V83" s="268"/>
      <c r="W83" s="251"/>
      <c r="X83" s="251"/>
      <c r="Y83" s="251"/>
      <c r="Z83" s="251"/>
      <c r="AA83" s="251"/>
      <c r="AB83" s="251"/>
      <c r="AC83" s="269" t="s">
        <v>102</v>
      </c>
      <c r="AD83" s="270"/>
      <c r="AE83" s="1"/>
      <c r="AF83" s="17" t="str">
        <f>+J85</f>
        <v>□</v>
      </c>
      <c r="AG83" s="1"/>
      <c r="AH83" s="1"/>
      <c r="AI83" s="20" t="str">
        <f>IF(AF83&amp;AF84&amp;AF85&amp;AF86="■□□□","◎無し",IF(AF83&amp;AF84&amp;AF85&amp;AF86="□■□□","◎無段",IF(AF83&amp;AF84&amp;AF85&amp;AF86="□□■□","●適合",IF(AF83&amp;AF84&amp;AF85&amp;AF86="□□□■","◆未達",IF(AF83&amp;AF84&amp;AF85&amp;AF86="□□□□","■未答","▼矛盾")))))</f>
        <v>■未答</v>
      </c>
      <c r="AJ83" s="26"/>
      <c r="AM83" s="14" t="s">
        <v>91</v>
      </c>
      <c r="AN83" s="24" t="s">
        <v>93</v>
      </c>
      <c r="AO83" s="24" t="s">
        <v>92</v>
      </c>
      <c r="AP83" s="24" t="s">
        <v>94</v>
      </c>
      <c r="AQ83" s="24" t="s">
        <v>95</v>
      </c>
      <c r="AR83" s="24" t="s">
        <v>96</v>
      </c>
      <c r="AS83" s="24" t="s">
        <v>87</v>
      </c>
      <c r="AT83" s="1"/>
      <c r="AU83" s="1"/>
      <c r="AV83" s="1"/>
      <c r="AW83" s="1"/>
      <c r="AX83" s="1"/>
      <c r="AY83" s="1"/>
      <c r="AZ83" s="1"/>
      <c r="BA83" s="1"/>
      <c r="BB83" s="1"/>
      <c r="BF83" s="22"/>
      <c r="BK83" s="1"/>
      <c r="BL83" s="1"/>
      <c r="BM83" s="1"/>
      <c r="BN83" s="1"/>
      <c r="BO83" s="1"/>
      <c r="BP83" s="1"/>
      <c r="BQ83" s="1"/>
      <c r="BR83" s="1"/>
      <c r="BS83" s="1"/>
      <c r="BT83" s="1"/>
      <c r="BU83" s="1"/>
      <c r="BV83" s="1"/>
      <c r="BW83" s="1"/>
      <c r="BX83" s="1"/>
      <c r="BY83" s="1"/>
      <c r="BZ83" s="1"/>
      <c r="CA83" s="1"/>
      <c r="CB83" s="1"/>
      <c r="CC83" s="1"/>
      <c r="CD83" s="1"/>
      <c r="CE83" s="1"/>
      <c r="CF83" s="1"/>
    </row>
    <row r="84" spans="1:84" s="2" customFormat="1" ht="26.15" customHeight="1">
      <c r="A84" s="1"/>
      <c r="B84" s="580"/>
      <c r="C84" s="581"/>
      <c r="D84" s="257"/>
      <c r="E84" s="602"/>
      <c r="F84" s="603"/>
      <c r="G84" s="603"/>
      <c r="H84" s="603"/>
      <c r="I84" s="604"/>
      <c r="J84" s="233"/>
      <c r="K84" s="232"/>
      <c r="L84" s="233"/>
      <c r="M84" s="233"/>
      <c r="N84" s="233"/>
      <c r="O84" s="233"/>
      <c r="P84" s="232"/>
      <c r="Q84" s="232"/>
      <c r="R84" s="234"/>
      <c r="S84" s="608" t="s">
        <v>134</v>
      </c>
      <c r="T84" s="609"/>
      <c r="U84" s="609"/>
      <c r="V84" s="37" t="s">
        <v>81</v>
      </c>
      <c r="W84" s="609" t="s">
        <v>129</v>
      </c>
      <c r="X84" s="609"/>
      <c r="Y84" s="37" t="s">
        <v>81</v>
      </c>
      <c r="Z84" s="433" t="s">
        <v>135</v>
      </c>
      <c r="AA84" s="433"/>
      <c r="AB84" s="433"/>
      <c r="AC84" s="434"/>
      <c r="AD84" s="613"/>
      <c r="AE84" s="1"/>
      <c r="AF84" s="1" t="str">
        <f>+J86</f>
        <v>□</v>
      </c>
      <c r="AG84" s="1"/>
      <c r="AH84" s="1"/>
      <c r="AI84" s="45" t="s">
        <v>136</v>
      </c>
      <c r="AK84" s="20" t="str">
        <f>IF(V84&amp;Y84="■□","●単純",IF(V84&amp;Y84="□■","◆またぎ",IF(V84&amp;Y84="□□","■未答","▼矛盾")))</f>
        <v>■未答</v>
      </c>
      <c r="AM84" s="14"/>
      <c r="AN84" s="18" t="s">
        <v>63</v>
      </c>
      <c r="AO84" s="18" t="s">
        <v>99</v>
      </c>
      <c r="AP84" s="18" t="s">
        <v>64</v>
      </c>
      <c r="AQ84" s="18" t="s">
        <v>65</v>
      </c>
      <c r="AR84" s="20" t="s">
        <v>88</v>
      </c>
      <c r="AS84" s="20" t="s">
        <v>66</v>
      </c>
      <c r="AT84" s="1"/>
      <c r="AU84" s="1"/>
      <c r="AV84" s="1"/>
      <c r="AW84" s="1"/>
      <c r="AX84" s="1"/>
      <c r="AY84" s="1"/>
      <c r="AZ84" s="1"/>
      <c r="BA84" s="1"/>
      <c r="BB84" s="1"/>
      <c r="BF84" s="22"/>
      <c r="BK84" s="1"/>
      <c r="BL84" s="1"/>
      <c r="BM84" s="1"/>
      <c r="BN84" s="1"/>
      <c r="BO84" s="1"/>
      <c r="BP84" s="1"/>
      <c r="BQ84" s="1"/>
      <c r="BR84" s="1"/>
      <c r="BS84" s="1"/>
      <c r="BT84" s="1"/>
      <c r="BU84" s="1"/>
      <c r="BV84" s="1"/>
      <c r="BW84" s="1"/>
      <c r="BX84" s="1"/>
      <c r="BY84" s="1"/>
      <c r="BZ84" s="1"/>
      <c r="CA84" s="1"/>
      <c r="CB84" s="1"/>
      <c r="CC84" s="1"/>
      <c r="CD84" s="1"/>
      <c r="CE84" s="1"/>
      <c r="CF84" s="1"/>
    </row>
    <row r="85" spans="1:84" s="2" customFormat="1" ht="26.15" customHeight="1">
      <c r="A85" s="1"/>
      <c r="B85" s="580"/>
      <c r="C85" s="581"/>
      <c r="D85" s="257"/>
      <c r="E85" s="602"/>
      <c r="F85" s="603"/>
      <c r="G85" s="603"/>
      <c r="H85" s="603"/>
      <c r="I85" s="604"/>
      <c r="J85" s="28" t="s">
        <v>68</v>
      </c>
      <c r="K85" s="232" t="s">
        <v>101</v>
      </c>
      <c r="L85" s="232"/>
      <c r="M85" s="232"/>
      <c r="N85" s="233"/>
      <c r="O85" s="233"/>
      <c r="P85" s="232"/>
      <c r="Q85" s="232"/>
      <c r="R85" s="234"/>
      <c r="S85" s="608" t="s">
        <v>137</v>
      </c>
      <c r="T85" s="609"/>
      <c r="U85" s="609"/>
      <c r="V85" s="37" t="s">
        <v>81</v>
      </c>
      <c r="W85" s="609" t="s">
        <v>138</v>
      </c>
      <c r="X85" s="609"/>
      <c r="Y85" s="37" t="s">
        <v>81</v>
      </c>
      <c r="Z85" s="609" t="s">
        <v>139</v>
      </c>
      <c r="AA85" s="609"/>
      <c r="AB85" s="37" t="s">
        <v>81</v>
      </c>
      <c r="AC85" s="46" t="s">
        <v>140</v>
      </c>
      <c r="AD85" s="613"/>
      <c r="AE85" s="1"/>
      <c r="AF85" s="1" t="str">
        <f>+J87</f>
        <v>□</v>
      </c>
      <c r="AG85" s="1"/>
      <c r="AH85" s="1"/>
      <c r="AI85" s="45" t="s">
        <v>141</v>
      </c>
      <c r="AK85" s="20" t="str">
        <f>IF(V85&amp;Y85&amp;AB85="■□□","手すり",IF(V85&amp;Y85&amp;AB85="□■□","手すり",IF(V85&amp;Y85&amp;AB85="□□■","無し",IF(V85&amp;Y85&amp;AB85="□□□","■未答","▼矛盾"))))</f>
        <v>■未答</v>
      </c>
      <c r="AM85" s="22"/>
      <c r="AR85" s="1"/>
      <c r="AS85" s="1"/>
      <c r="AT85" s="1"/>
      <c r="AU85" s="1"/>
      <c r="AV85" s="1"/>
      <c r="AW85" s="1"/>
      <c r="AX85" s="1"/>
      <c r="AY85" s="1"/>
      <c r="AZ85" s="1"/>
      <c r="BA85" s="1"/>
      <c r="BB85" s="1"/>
      <c r="BF85" s="22"/>
      <c r="BK85" s="1"/>
      <c r="BL85" s="1"/>
      <c r="BM85" s="1"/>
      <c r="BN85" s="1"/>
      <c r="BO85" s="1"/>
      <c r="BP85" s="1"/>
      <c r="BQ85" s="1"/>
      <c r="BR85" s="1"/>
      <c r="BS85" s="1"/>
      <c r="BT85" s="1"/>
      <c r="BU85" s="1"/>
      <c r="BV85" s="1"/>
      <c r="BW85" s="1"/>
      <c r="BX85" s="1"/>
      <c r="BY85" s="1"/>
      <c r="BZ85" s="1"/>
      <c r="CA85" s="1"/>
      <c r="CB85" s="1"/>
      <c r="CC85" s="1"/>
      <c r="CD85" s="1"/>
      <c r="CE85" s="1"/>
      <c r="CF85" s="1"/>
    </row>
    <row r="86" spans="1:84" ht="26.15" customHeight="1">
      <c r="B86" s="580"/>
      <c r="C86" s="581"/>
      <c r="D86" s="257"/>
      <c r="E86" s="602"/>
      <c r="F86" s="603"/>
      <c r="G86" s="603"/>
      <c r="H86" s="603"/>
      <c r="I86" s="604"/>
      <c r="J86" s="28" t="s">
        <v>68</v>
      </c>
      <c r="K86" s="232" t="s">
        <v>142</v>
      </c>
      <c r="L86" s="232"/>
      <c r="M86" s="232"/>
      <c r="N86" s="232"/>
      <c r="O86" s="232"/>
      <c r="P86" s="232"/>
      <c r="Q86" s="232"/>
      <c r="R86" s="234"/>
      <c r="S86" s="630" t="s">
        <v>143</v>
      </c>
      <c r="T86" s="631"/>
      <c r="U86" s="631"/>
      <c r="V86" s="47" t="s">
        <v>81</v>
      </c>
      <c r="W86" s="428" t="s">
        <v>140</v>
      </c>
      <c r="X86" s="47" t="s">
        <v>81</v>
      </c>
      <c r="Y86" s="428" t="s">
        <v>144</v>
      </c>
      <c r="Z86" s="47" t="s">
        <v>81</v>
      </c>
      <c r="AA86" s="428" t="s">
        <v>145</v>
      </c>
      <c r="AB86" s="428"/>
      <c r="AC86" s="429"/>
      <c r="AD86" s="613"/>
      <c r="AF86" s="1" t="str">
        <f>+J88</f>
        <v>□</v>
      </c>
      <c r="AI86" s="45" t="s">
        <v>146</v>
      </c>
      <c r="AK86" s="20" t="str">
        <f>IF(V86&amp;X86&amp;Z86="■□□",0,IF(V86&amp;X86&amp;Z86="□■□",1,IF(V86&amp;X86&amp;Z86="□□■",2,IF(V86&amp;X86&amp;Z86="□□□","■未答","▼矛盾"))))</f>
        <v>■未答</v>
      </c>
    </row>
    <row r="87" spans="1:84" ht="30" customHeight="1">
      <c r="B87" s="580"/>
      <c r="C87" s="581"/>
      <c r="D87" s="257"/>
      <c r="E87" s="257"/>
      <c r="F87" s="593" t="s">
        <v>22</v>
      </c>
      <c r="G87" s="598"/>
      <c r="H87" s="598"/>
      <c r="I87" s="599"/>
      <c r="J87" s="28" t="s">
        <v>81</v>
      </c>
      <c r="K87" s="447" t="s">
        <v>147</v>
      </c>
      <c r="L87" s="447"/>
      <c r="M87" s="447"/>
      <c r="N87" s="447"/>
      <c r="O87" s="447"/>
      <c r="P87" s="447"/>
      <c r="Q87" s="447"/>
      <c r="R87" s="448"/>
      <c r="S87" s="632" t="s">
        <v>148</v>
      </c>
      <c r="T87" s="633"/>
      <c r="U87" s="633"/>
      <c r="V87" s="638" t="s">
        <v>149</v>
      </c>
      <c r="W87" s="638"/>
      <c r="X87" s="48"/>
      <c r="Y87" s="430" t="s">
        <v>110</v>
      </c>
      <c r="Z87" s="435" t="s">
        <v>150</v>
      </c>
      <c r="AA87" s="48"/>
      <c r="AB87" s="430" t="s">
        <v>110</v>
      </c>
      <c r="AC87" s="431"/>
      <c r="AD87" s="613"/>
      <c r="AF87" s="49"/>
      <c r="AG87" s="1">
        <f>+X87</f>
        <v>0</v>
      </c>
      <c r="AH87" s="1">
        <f>+AA87</f>
        <v>0</v>
      </c>
      <c r="AI87" s="50"/>
      <c r="AJ87" s="50"/>
      <c r="AK87" s="51" t="str">
        <f>IF(V84="■",W84,"")</f>
        <v/>
      </c>
    </row>
    <row r="88" spans="1:84" ht="30" customHeight="1">
      <c r="B88" s="580"/>
      <c r="C88" s="581"/>
      <c r="D88" s="257"/>
      <c r="E88" s="257"/>
      <c r="F88" s="593" t="s">
        <v>23</v>
      </c>
      <c r="G88" s="598"/>
      <c r="H88" s="598"/>
      <c r="I88" s="599"/>
      <c r="J88" s="28" t="s">
        <v>81</v>
      </c>
      <c r="K88" s="447" t="s">
        <v>151</v>
      </c>
      <c r="L88" s="447"/>
      <c r="M88" s="447"/>
      <c r="N88" s="447"/>
      <c r="O88" s="447"/>
      <c r="P88" s="447"/>
      <c r="Q88" s="447"/>
      <c r="R88" s="448"/>
      <c r="S88" s="632" t="s">
        <v>152</v>
      </c>
      <c r="T88" s="633"/>
      <c r="U88" s="633"/>
      <c r="V88" s="633"/>
      <c r="W88" s="633"/>
      <c r="X88" s="633"/>
      <c r="Y88" s="633"/>
      <c r="Z88" s="634"/>
      <c r="AA88" s="634"/>
      <c r="AB88" s="430" t="s">
        <v>110</v>
      </c>
      <c r="AC88" s="431"/>
      <c r="AD88" s="613"/>
      <c r="AE88" s="4"/>
      <c r="AF88" s="52"/>
      <c r="AG88" s="1">
        <f>+Z88</f>
        <v>0</v>
      </c>
      <c r="AH88" s="53">
        <f>+Z88</f>
        <v>0</v>
      </c>
      <c r="AI88" s="53"/>
      <c r="AJ88" s="53">
        <f>+Z89</f>
        <v>0</v>
      </c>
      <c r="AK88" s="154" t="str">
        <f>IF(Y84="■",Z84,"")</f>
        <v/>
      </c>
    </row>
    <row r="89" spans="1:84" ht="26.15" customHeight="1">
      <c r="B89" s="580"/>
      <c r="C89" s="581"/>
      <c r="D89" s="257"/>
      <c r="E89" s="257"/>
      <c r="F89" s="596" t="s">
        <v>24</v>
      </c>
      <c r="G89" s="600"/>
      <c r="H89" s="600"/>
      <c r="I89" s="601"/>
      <c r="J89" s="233"/>
      <c r="K89" s="232"/>
      <c r="L89" s="233"/>
      <c r="M89" s="233"/>
      <c r="N89" s="233"/>
      <c r="O89" s="233"/>
      <c r="P89" s="232"/>
      <c r="Q89" s="232"/>
      <c r="R89" s="234"/>
      <c r="S89" s="632" t="s">
        <v>153</v>
      </c>
      <c r="T89" s="633"/>
      <c r="U89" s="633"/>
      <c r="V89" s="633"/>
      <c r="W89" s="633"/>
      <c r="X89" s="633"/>
      <c r="Y89" s="633"/>
      <c r="Z89" s="634"/>
      <c r="AA89" s="634"/>
      <c r="AB89" s="430" t="s">
        <v>110</v>
      </c>
      <c r="AC89" s="431"/>
      <c r="AD89" s="613"/>
      <c r="AE89" s="4"/>
      <c r="AF89" s="52"/>
      <c r="AG89" s="1">
        <f>+Z89</f>
        <v>0</v>
      </c>
      <c r="AH89" s="53">
        <f>+Z90</f>
        <v>0</v>
      </c>
      <c r="AI89" s="55">
        <f>+X87</f>
        <v>0</v>
      </c>
      <c r="AJ89" s="53"/>
      <c r="AK89" s="54"/>
    </row>
    <row r="90" spans="1:84" ht="26.15" customHeight="1">
      <c r="B90" s="580"/>
      <c r="C90" s="581"/>
      <c r="D90" s="257"/>
      <c r="E90" s="257"/>
      <c r="F90" s="602"/>
      <c r="G90" s="603"/>
      <c r="H90" s="603"/>
      <c r="I90" s="604"/>
      <c r="J90" s="232"/>
      <c r="K90" s="232"/>
      <c r="L90" s="232"/>
      <c r="M90" s="232"/>
      <c r="N90" s="232"/>
      <c r="O90" s="232"/>
      <c r="P90" s="232"/>
      <c r="Q90" s="232"/>
      <c r="R90" s="234"/>
      <c r="S90" s="632" t="s">
        <v>154</v>
      </c>
      <c r="T90" s="633"/>
      <c r="U90" s="633"/>
      <c r="V90" s="633"/>
      <c r="W90" s="633"/>
      <c r="X90" s="633"/>
      <c r="Y90" s="633"/>
      <c r="Z90" s="634"/>
      <c r="AA90" s="634"/>
      <c r="AB90" s="430" t="s">
        <v>110</v>
      </c>
      <c r="AC90" s="431"/>
      <c r="AD90" s="613"/>
      <c r="AE90" s="4"/>
      <c r="AF90" s="4"/>
      <c r="AG90" s="1">
        <f>+Z90</f>
        <v>0</v>
      </c>
      <c r="AH90" s="55">
        <f>+Z91</f>
        <v>0</v>
      </c>
      <c r="AI90" s="56"/>
      <c r="AJ90" s="57"/>
      <c r="AK90" s="58"/>
    </row>
    <row r="91" spans="1:84" s="59" customFormat="1" ht="18" customHeight="1">
      <c r="B91" s="580"/>
      <c r="C91" s="581"/>
      <c r="D91" s="258"/>
      <c r="E91" s="258"/>
      <c r="F91" s="605"/>
      <c r="G91" s="606"/>
      <c r="H91" s="606"/>
      <c r="I91" s="607"/>
      <c r="J91" s="252"/>
      <c r="K91" s="252"/>
      <c r="L91" s="252"/>
      <c r="M91" s="252"/>
      <c r="N91" s="252"/>
      <c r="O91" s="252"/>
      <c r="P91" s="252"/>
      <c r="Q91" s="252"/>
      <c r="R91" s="253"/>
      <c r="S91" s="635" t="s">
        <v>155</v>
      </c>
      <c r="T91" s="636"/>
      <c r="U91" s="636"/>
      <c r="V91" s="636"/>
      <c r="W91" s="636"/>
      <c r="X91" s="636"/>
      <c r="Y91" s="636"/>
      <c r="Z91" s="637"/>
      <c r="AA91" s="637"/>
      <c r="AB91" s="430" t="s">
        <v>110</v>
      </c>
      <c r="AC91" s="432"/>
      <c r="AD91" s="271"/>
      <c r="AG91" s="1">
        <f>+Z91</f>
        <v>0</v>
      </c>
      <c r="AI91" s="60"/>
      <c r="AJ91" s="60"/>
      <c r="AK91" s="60"/>
      <c r="AL91" s="60"/>
      <c r="AM91" s="60"/>
      <c r="AN91" s="60"/>
      <c r="AO91" s="60"/>
      <c r="AP91" s="60"/>
      <c r="AQ91" s="60"/>
      <c r="BC91" s="60"/>
      <c r="BD91" s="60"/>
      <c r="BE91" s="60"/>
      <c r="BF91" s="60"/>
      <c r="BG91" s="60"/>
      <c r="BH91" s="60"/>
      <c r="BI91" s="60"/>
      <c r="BJ91" s="60"/>
    </row>
    <row r="92" spans="1:84" ht="40" customHeight="1">
      <c r="B92" s="580"/>
      <c r="C92" s="581"/>
      <c r="D92" s="595" t="s">
        <v>25</v>
      </c>
      <c r="E92" s="592"/>
      <c r="F92" s="593"/>
      <c r="G92" s="593"/>
      <c r="H92" s="593"/>
      <c r="I92" s="594"/>
      <c r="J92" s="248"/>
      <c r="K92" s="248"/>
      <c r="L92" s="248"/>
      <c r="M92" s="248"/>
      <c r="N92" s="248"/>
      <c r="O92" s="248"/>
      <c r="P92" s="248"/>
      <c r="Q92" s="248"/>
      <c r="R92" s="249"/>
      <c r="S92" s="259"/>
      <c r="T92" s="251"/>
      <c r="U92" s="251"/>
      <c r="V92" s="251"/>
      <c r="W92" s="251"/>
      <c r="X92" s="251"/>
      <c r="Y92" s="251"/>
      <c r="Z92" s="251"/>
      <c r="AA92" s="251"/>
      <c r="AB92" s="251"/>
      <c r="AC92" s="251"/>
      <c r="AD92" s="617"/>
      <c r="AF92" s="17" t="str">
        <f>+J94</f>
        <v>□</v>
      </c>
      <c r="AI92" s="18" t="str">
        <f>IF(AF92&amp;AF93="■□","●適合",IF(AF92&amp;AF93="□■","◆未達",IF(AF92&amp;AF93="□□","■未答","▼矛盾")))</f>
        <v>■未答</v>
      </c>
      <c r="AJ92" s="19"/>
      <c r="AM92" s="14" t="s">
        <v>83</v>
      </c>
      <c r="AN92" s="21" t="s">
        <v>84</v>
      </c>
      <c r="AO92" s="21" t="s">
        <v>85</v>
      </c>
      <c r="AP92" s="21" t="s">
        <v>86</v>
      </c>
      <c r="AQ92" s="21" t="s">
        <v>87</v>
      </c>
    </row>
    <row r="93" spans="1:84" ht="20.149999999999999" customHeight="1">
      <c r="B93" s="580"/>
      <c r="C93" s="581"/>
      <c r="D93" s="257"/>
      <c r="E93" s="592" t="s">
        <v>26</v>
      </c>
      <c r="F93" s="593"/>
      <c r="G93" s="593"/>
      <c r="H93" s="593"/>
      <c r="I93" s="594"/>
      <c r="J93" s="233"/>
      <c r="K93" s="232"/>
      <c r="L93" s="233"/>
      <c r="M93" s="233"/>
      <c r="N93" s="233"/>
      <c r="O93" s="233"/>
      <c r="P93" s="232"/>
      <c r="Q93" s="232"/>
      <c r="R93" s="234"/>
      <c r="S93" s="16" t="s">
        <v>81</v>
      </c>
      <c r="T93" s="624" t="s">
        <v>156</v>
      </c>
      <c r="U93" s="624"/>
      <c r="V93" s="624"/>
      <c r="W93" s="624"/>
      <c r="X93" s="624"/>
      <c r="Y93" s="624"/>
      <c r="Z93" s="624"/>
      <c r="AA93" s="624"/>
      <c r="AB93" s="624"/>
      <c r="AC93" s="640"/>
      <c r="AD93" s="618"/>
      <c r="AF93" s="1" t="str">
        <f>+J95</f>
        <v>□</v>
      </c>
      <c r="AG93" s="1" t="str">
        <f>S93</f>
        <v>□</v>
      </c>
      <c r="AH93" s="1">
        <f>IF(AG93&amp;AG94&amp;AG95&amp;AG96="□□□□",1,IF(AG93&amp;AG94&amp;AG95&amp;AG96="■□□□",1,IF(AG93&amp;AG94&amp;AG95&amp;AG96="□■□□",2,IF(AG93&amp;AG94&amp;AG95&amp;AG96="□□■□",2,IF(AG93&amp;AG94&amp;AG95&amp;AG96="□□□■",2,0)))))</f>
        <v>1</v>
      </c>
      <c r="AK93" s="20" t="str">
        <f>IF(AH93=1,"■未答",IF(AH93=2,"◆未達",IF(AG93&amp;AG94&amp;AG95&amp;AG96="■■□□","◎無段",IF(AG93&amp;AG94&amp;AG95&amp;AG96="■□■□","●適合",IF(AG93&amp;AG94&amp;AG95&amp;AG96="■□□■","◆未達","▼矛盾")))))</f>
        <v>■未答</v>
      </c>
      <c r="AN93" s="18" t="s">
        <v>64</v>
      </c>
      <c r="AO93" s="18" t="s">
        <v>65</v>
      </c>
      <c r="AP93" s="20" t="s">
        <v>88</v>
      </c>
      <c r="AQ93" s="20" t="s">
        <v>66</v>
      </c>
    </row>
    <row r="94" spans="1:84" ht="20.149999999999999" customHeight="1">
      <c r="B94" s="580"/>
      <c r="C94" s="581"/>
      <c r="D94" s="257"/>
      <c r="E94" s="592" t="s">
        <v>17</v>
      </c>
      <c r="F94" s="593"/>
      <c r="G94" s="593"/>
      <c r="H94" s="593"/>
      <c r="I94" s="594"/>
      <c r="J94" s="23" t="s">
        <v>68</v>
      </c>
      <c r="K94" s="447" t="s">
        <v>89</v>
      </c>
      <c r="L94" s="447"/>
      <c r="M94" s="447"/>
      <c r="N94" s="447"/>
      <c r="O94" s="447"/>
      <c r="P94" s="447"/>
      <c r="Q94" s="447"/>
      <c r="R94" s="448"/>
      <c r="S94" s="243"/>
      <c r="T94" s="244"/>
      <c r="U94" s="244"/>
      <c r="V94" s="244"/>
      <c r="W94" s="244"/>
      <c r="X94" s="244"/>
      <c r="Y94" s="244"/>
      <c r="Z94" s="244"/>
      <c r="AA94" s="244"/>
      <c r="AB94" s="244"/>
      <c r="AC94" s="244"/>
      <c r="AD94" s="618"/>
      <c r="AG94" s="1" t="str">
        <f>S95</f>
        <v>□</v>
      </c>
      <c r="AM94" s="14" t="s">
        <v>91</v>
      </c>
      <c r="AN94" s="24" t="s">
        <v>455</v>
      </c>
      <c r="AO94" s="24" t="s">
        <v>456</v>
      </c>
      <c r="AP94" s="24" t="s">
        <v>457</v>
      </c>
      <c r="AQ94" s="24" t="s">
        <v>95</v>
      </c>
      <c r="AR94" s="24" t="s">
        <v>94</v>
      </c>
      <c r="AS94" s="24" t="s">
        <v>92</v>
      </c>
      <c r="AT94" s="24" t="s">
        <v>96</v>
      </c>
      <c r="AU94" s="21" t="s">
        <v>87</v>
      </c>
    </row>
    <row r="95" spans="1:84" ht="20.149999999999999" customHeight="1">
      <c r="B95" s="580"/>
      <c r="C95" s="581"/>
      <c r="D95" s="257"/>
      <c r="E95" s="592" t="s">
        <v>27</v>
      </c>
      <c r="F95" s="593"/>
      <c r="G95" s="593"/>
      <c r="H95" s="593"/>
      <c r="I95" s="594"/>
      <c r="J95" s="23" t="s">
        <v>68</v>
      </c>
      <c r="K95" s="447" t="s">
        <v>97</v>
      </c>
      <c r="L95" s="447"/>
      <c r="M95" s="447"/>
      <c r="N95" s="447"/>
      <c r="O95" s="447"/>
      <c r="P95" s="447"/>
      <c r="Q95" s="447"/>
      <c r="R95" s="448"/>
      <c r="S95" s="16" t="s">
        <v>81</v>
      </c>
      <c r="T95" s="244" t="s">
        <v>90</v>
      </c>
      <c r="U95" s="244"/>
      <c r="V95" s="244"/>
      <c r="W95" s="244"/>
      <c r="X95" s="244"/>
      <c r="Y95" s="408"/>
      <c r="Z95" s="244"/>
      <c r="AA95" s="244"/>
      <c r="AB95" s="244"/>
      <c r="AC95" s="244"/>
      <c r="AD95" s="618"/>
      <c r="AG95" s="1" t="str">
        <f>+S96</f>
        <v>□</v>
      </c>
      <c r="AM95" s="14"/>
      <c r="AN95" s="18" t="s">
        <v>99</v>
      </c>
      <c r="AO95" s="18" t="s">
        <v>64</v>
      </c>
      <c r="AP95" s="18" t="s">
        <v>65</v>
      </c>
      <c r="AQ95" s="18" t="s">
        <v>65</v>
      </c>
      <c r="AR95" s="18" t="s">
        <v>65</v>
      </c>
      <c r="AS95" s="18" t="s">
        <v>65</v>
      </c>
      <c r="AT95" s="20" t="s">
        <v>88</v>
      </c>
      <c r="AU95" s="20" t="s">
        <v>66</v>
      </c>
    </row>
    <row r="96" spans="1:84" ht="20.149999999999999" customHeight="1">
      <c r="B96" s="580"/>
      <c r="C96" s="581"/>
      <c r="D96" s="257"/>
      <c r="E96" s="592" t="s">
        <v>28</v>
      </c>
      <c r="F96" s="593"/>
      <c r="G96" s="593"/>
      <c r="H96" s="593"/>
      <c r="I96" s="594"/>
      <c r="J96" s="237"/>
      <c r="K96" s="236"/>
      <c r="L96" s="237"/>
      <c r="M96" s="236"/>
      <c r="N96" s="236"/>
      <c r="O96" s="236"/>
      <c r="P96" s="236"/>
      <c r="Q96" s="236"/>
      <c r="R96" s="238"/>
      <c r="S96" s="16" t="s">
        <v>81</v>
      </c>
      <c r="T96" s="244" t="s">
        <v>157</v>
      </c>
      <c r="U96" s="244"/>
      <c r="V96" s="244"/>
      <c r="W96" s="244"/>
      <c r="X96" s="244"/>
      <c r="Y96" s="244"/>
      <c r="Z96" s="244"/>
      <c r="AA96" s="244"/>
      <c r="AB96" s="244"/>
      <c r="AC96" s="244"/>
      <c r="AD96" s="618"/>
      <c r="AG96" s="1" t="str">
        <f>+S97</f>
        <v>□</v>
      </c>
    </row>
    <row r="97" spans="2:45" ht="20.149999999999999" customHeight="1">
      <c r="B97" s="580"/>
      <c r="C97" s="581"/>
      <c r="D97" s="257"/>
      <c r="E97" s="592" t="s">
        <v>29</v>
      </c>
      <c r="F97" s="593"/>
      <c r="G97" s="593"/>
      <c r="H97" s="593"/>
      <c r="I97" s="594"/>
      <c r="J97" s="237"/>
      <c r="K97" s="236"/>
      <c r="L97" s="237"/>
      <c r="M97" s="236"/>
      <c r="N97" s="236"/>
      <c r="O97" s="236"/>
      <c r="P97" s="236"/>
      <c r="Q97" s="236"/>
      <c r="R97" s="238"/>
      <c r="S97" s="16" t="s">
        <v>81</v>
      </c>
      <c r="T97" s="244" t="s">
        <v>158</v>
      </c>
      <c r="U97" s="244"/>
      <c r="V97" s="244"/>
      <c r="W97" s="244"/>
      <c r="X97" s="244"/>
      <c r="Y97" s="244"/>
      <c r="Z97" s="244"/>
      <c r="AA97" s="244"/>
      <c r="AB97" s="244"/>
      <c r="AC97" s="244"/>
      <c r="AD97" s="618"/>
    </row>
    <row r="98" spans="2:45" ht="36" customHeight="1" thickBot="1">
      <c r="B98" s="582"/>
      <c r="C98" s="583"/>
      <c r="D98" s="272"/>
      <c r="E98" s="641" t="s">
        <v>30</v>
      </c>
      <c r="F98" s="642"/>
      <c r="G98" s="642"/>
      <c r="H98" s="642"/>
      <c r="I98" s="643"/>
      <c r="J98" s="273"/>
      <c r="K98" s="273"/>
      <c r="L98" s="273"/>
      <c r="M98" s="273"/>
      <c r="N98" s="273"/>
      <c r="O98" s="273"/>
      <c r="P98" s="273"/>
      <c r="Q98" s="273"/>
      <c r="R98" s="274"/>
      <c r="S98" s="275"/>
      <c r="T98" s="276"/>
      <c r="U98" s="276"/>
      <c r="V98" s="276"/>
      <c r="W98" s="276"/>
      <c r="X98" s="276"/>
      <c r="Y98" s="276"/>
      <c r="Z98" s="276"/>
      <c r="AA98" s="276"/>
      <c r="AB98" s="276"/>
      <c r="AC98" s="276"/>
      <c r="AD98" s="639"/>
    </row>
    <row r="99" spans="2:45" ht="16" customHeight="1">
      <c r="B99" s="578" t="s">
        <v>159</v>
      </c>
      <c r="C99" s="579"/>
      <c r="D99" s="644" t="s">
        <v>31</v>
      </c>
      <c r="E99" s="645"/>
      <c r="F99" s="645"/>
      <c r="G99" s="645"/>
      <c r="H99" s="645"/>
      <c r="I99" s="646"/>
      <c r="J99" s="61" t="s">
        <v>68</v>
      </c>
      <c r="K99" s="229" t="s">
        <v>101</v>
      </c>
      <c r="L99" s="229"/>
      <c r="M99" s="229"/>
      <c r="N99" s="229"/>
      <c r="O99" s="229"/>
      <c r="P99" s="229"/>
      <c r="Q99" s="229"/>
      <c r="R99" s="230"/>
      <c r="S99" s="240"/>
      <c r="T99" s="240"/>
      <c r="U99" s="240"/>
      <c r="V99" s="240"/>
      <c r="W99" s="240"/>
      <c r="X99" s="240"/>
      <c r="Y99" s="240"/>
      <c r="Z99" s="240"/>
      <c r="AA99" s="240"/>
      <c r="AB99" s="240"/>
      <c r="AC99" s="269" t="s">
        <v>102</v>
      </c>
      <c r="AD99" s="647"/>
      <c r="AF99" s="17" t="str">
        <f>+J99</f>
        <v>□</v>
      </c>
      <c r="AG99" s="1">
        <f>IF(AF100="■",1,IF(AF101="■",1,0))</f>
        <v>0</v>
      </c>
      <c r="AI99" s="20" t="str">
        <f>IF(AF99&amp;AF100&amp;AF101="■□□","◎無し",IF(AF99&amp;AF100&amp;AF101="□■□","●適合",IF(AF99&amp;AF100&amp;AF101="□□■","◆未達",IF(AF99&amp;AF100&amp;AF101="□□□","■未答","▼矛盾"))))</f>
        <v>■未答</v>
      </c>
      <c r="AJ99" s="26"/>
      <c r="AM99" s="14" t="s">
        <v>103</v>
      </c>
      <c r="AN99" s="21" t="s">
        <v>104</v>
      </c>
      <c r="AO99" s="21" t="s">
        <v>105</v>
      </c>
      <c r="AP99" s="21" t="s">
        <v>106</v>
      </c>
      <c r="AQ99" s="21" t="s">
        <v>107</v>
      </c>
      <c r="AR99" s="21" t="s">
        <v>87</v>
      </c>
    </row>
    <row r="100" spans="2:45" ht="16" customHeight="1">
      <c r="B100" s="580"/>
      <c r="C100" s="581"/>
      <c r="D100" s="602"/>
      <c r="E100" s="603"/>
      <c r="F100" s="603"/>
      <c r="G100" s="603"/>
      <c r="H100" s="603"/>
      <c r="I100" s="604"/>
      <c r="J100" s="28" t="s">
        <v>81</v>
      </c>
      <c r="K100" s="232" t="s">
        <v>160</v>
      </c>
      <c r="L100" s="232"/>
      <c r="M100" s="232"/>
      <c r="N100" s="232"/>
      <c r="O100" s="232"/>
      <c r="P100" s="232"/>
      <c r="Q100" s="232"/>
      <c r="R100" s="234"/>
      <c r="S100" s="449" t="s">
        <v>161</v>
      </c>
      <c r="T100" s="450"/>
      <c r="U100" s="450"/>
      <c r="V100" s="450"/>
      <c r="W100" s="450"/>
      <c r="X100" s="450"/>
      <c r="Y100" s="446"/>
      <c r="Z100" s="446"/>
      <c r="AA100" s="446"/>
      <c r="AB100" s="244" t="s">
        <v>110</v>
      </c>
      <c r="AC100" s="244"/>
      <c r="AD100" s="618"/>
      <c r="AF100" s="1" t="str">
        <f>+J100</f>
        <v>□</v>
      </c>
      <c r="AG100" s="1">
        <f>+Y100</f>
        <v>0</v>
      </c>
      <c r="AK100" s="18" t="str">
        <f>IF(AG99=1,IF(AG100=0,"■未答",IF(AG100&lt;780,"◆未達","●範囲内")),"■未答")</f>
        <v>■未答</v>
      </c>
      <c r="AM100" s="14"/>
      <c r="AN100" s="18" t="s">
        <v>63</v>
      </c>
      <c r="AO100" s="18" t="s">
        <v>64</v>
      </c>
      <c r="AP100" s="18" t="s">
        <v>65</v>
      </c>
      <c r="AQ100" s="20" t="s">
        <v>88</v>
      </c>
      <c r="AR100" s="20" t="s">
        <v>66</v>
      </c>
    </row>
    <row r="101" spans="2:45" ht="16" customHeight="1">
      <c r="B101" s="580"/>
      <c r="C101" s="581"/>
      <c r="D101" s="605"/>
      <c r="E101" s="606"/>
      <c r="F101" s="606"/>
      <c r="G101" s="606"/>
      <c r="H101" s="606"/>
      <c r="I101" s="607"/>
      <c r="J101" s="29" t="s">
        <v>81</v>
      </c>
      <c r="K101" s="252" t="s">
        <v>162</v>
      </c>
      <c r="L101" s="252"/>
      <c r="M101" s="252"/>
      <c r="N101" s="252"/>
      <c r="O101" s="252"/>
      <c r="P101" s="252"/>
      <c r="Q101" s="252"/>
      <c r="R101" s="253"/>
      <c r="S101" s="621" t="s">
        <v>163</v>
      </c>
      <c r="T101" s="622"/>
      <c r="U101" s="622"/>
      <c r="V101" s="622"/>
      <c r="W101" s="622"/>
      <c r="X101" s="622"/>
      <c r="Y101" s="648"/>
      <c r="Z101" s="648"/>
      <c r="AA101" s="648"/>
      <c r="AB101" s="255" t="s">
        <v>110</v>
      </c>
      <c r="AC101" s="255"/>
      <c r="AD101" s="619"/>
      <c r="AF101" s="1" t="str">
        <f>+J101</f>
        <v>□</v>
      </c>
      <c r="AG101" s="1">
        <f>+Y101</f>
        <v>0</v>
      </c>
      <c r="AK101" s="18" t="str">
        <f>IF(AG99=1,IF(AG101=0,"■未答◎無段",IF(AG101&lt;750,"◆未達","●範囲内")),"■未答")</f>
        <v>■未答</v>
      </c>
    </row>
    <row r="102" spans="2:45" ht="20.25" customHeight="1">
      <c r="B102" s="580"/>
      <c r="C102" s="581"/>
      <c r="D102" s="596" t="s">
        <v>513</v>
      </c>
      <c r="E102" s="600"/>
      <c r="F102" s="600"/>
      <c r="G102" s="600"/>
      <c r="H102" s="600"/>
      <c r="I102" s="601"/>
      <c r="J102" s="266"/>
      <c r="K102" s="248"/>
      <c r="L102" s="248"/>
      <c r="M102" s="248"/>
      <c r="N102" s="248"/>
      <c r="O102" s="248"/>
      <c r="P102" s="248"/>
      <c r="Q102" s="248"/>
      <c r="R102" s="249"/>
      <c r="S102" s="244"/>
      <c r="T102" s="244"/>
      <c r="U102" s="244"/>
      <c r="V102" s="244"/>
      <c r="W102" s="244"/>
      <c r="X102" s="244"/>
      <c r="Y102" s="251"/>
      <c r="Z102" s="251"/>
      <c r="AA102" s="251"/>
      <c r="AB102" s="251"/>
      <c r="AC102" s="269" t="s">
        <v>102</v>
      </c>
      <c r="AD102" s="617"/>
      <c r="AF102" s="17" t="str">
        <f>+J103</f>
        <v>□</v>
      </c>
      <c r="AG102" s="1">
        <f>IF(AF102="■",1,IF(AF103="■",1,0))</f>
        <v>0</v>
      </c>
      <c r="AI102" s="18" t="str">
        <f>IF(AF102&amp;AF103="■□","●適合",IF(AF102&amp;AF103="□■","◆未達",IF(AF102&amp;AF103="□□","■未答","▼矛盾")))</f>
        <v>■未答</v>
      </c>
      <c r="AJ102" s="19"/>
      <c r="AM102" s="14" t="s">
        <v>83</v>
      </c>
      <c r="AN102" s="21" t="s">
        <v>84</v>
      </c>
      <c r="AO102" s="21" t="s">
        <v>85</v>
      </c>
      <c r="AP102" s="21" t="s">
        <v>86</v>
      </c>
      <c r="AQ102" s="21" t="s">
        <v>87</v>
      </c>
    </row>
    <row r="103" spans="2:45" ht="26.15" customHeight="1">
      <c r="B103" s="580"/>
      <c r="C103" s="581"/>
      <c r="D103" s="602"/>
      <c r="E103" s="603"/>
      <c r="F103" s="603"/>
      <c r="G103" s="603"/>
      <c r="H103" s="603"/>
      <c r="I103" s="604"/>
      <c r="J103" s="28" t="s">
        <v>81</v>
      </c>
      <c r="K103" s="232" t="s">
        <v>164</v>
      </c>
      <c r="L103" s="232"/>
      <c r="M103" s="232"/>
      <c r="N103" s="232"/>
      <c r="O103" s="232"/>
      <c r="P103" s="232"/>
      <c r="Q103" s="232"/>
      <c r="R103" s="234"/>
      <c r="S103" s="449" t="s">
        <v>165</v>
      </c>
      <c r="T103" s="450"/>
      <c r="U103" s="450"/>
      <c r="V103" s="450"/>
      <c r="W103" s="450"/>
      <c r="X103" s="450"/>
      <c r="Y103" s="446"/>
      <c r="Z103" s="446"/>
      <c r="AA103" s="446"/>
      <c r="AB103" s="244" t="s">
        <v>110</v>
      </c>
      <c r="AC103" s="244"/>
      <c r="AD103" s="618"/>
      <c r="AF103" s="1" t="str">
        <f>+J104</f>
        <v>□</v>
      </c>
      <c r="AG103" s="1">
        <f>+Y103</f>
        <v>0</v>
      </c>
      <c r="AK103" s="18" t="str">
        <f>IF(AG102=1,IF(AG103=0,"■未答",IF(AG103&lt;750,"◆未達","●範囲内")),"■未答")</f>
        <v>■未答</v>
      </c>
      <c r="AN103" s="18" t="s">
        <v>64</v>
      </c>
      <c r="AO103" s="18" t="s">
        <v>65</v>
      </c>
      <c r="AP103" s="20" t="s">
        <v>88</v>
      </c>
      <c r="AQ103" s="20" t="s">
        <v>66</v>
      </c>
    </row>
    <row r="104" spans="2:45" ht="26.15" customHeight="1">
      <c r="B104" s="580"/>
      <c r="C104" s="581"/>
      <c r="D104" s="602"/>
      <c r="E104" s="603"/>
      <c r="F104" s="603"/>
      <c r="G104" s="603"/>
      <c r="H104" s="603"/>
      <c r="I104" s="604"/>
      <c r="J104" s="28" t="s">
        <v>81</v>
      </c>
      <c r="K104" s="232" t="s">
        <v>166</v>
      </c>
      <c r="L104" s="232"/>
      <c r="M104" s="232"/>
      <c r="N104" s="232"/>
      <c r="O104" s="232"/>
      <c r="P104" s="232"/>
      <c r="Q104" s="232"/>
      <c r="R104" s="234"/>
      <c r="S104" s="449" t="s">
        <v>167</v>
      </c>
      <c r="T104" s="450"/>
      <c r="U104" s="450"/>
      <c r="V104" s="450"/>
      <c r="W104" s="450"/>
      <c r="X104" s="450"/>
      <c r="Y104" s="446"/>
      <c r="Z104" s="446"/>
      <c r="AA104" s="446"/>
      <c r="AB104" s="244" t="s">
        <v>110</v>
      </c>
      <c r="AC104" s="244"/>
      <c r="AD104" s="618"/>
      <c r="AG104" s="1">
        <f>+Y104</f>
        <v>0</v>
      </c>
      <c r="AK104" s="18" t="str">
        <f>IF(AG102=1,IF(AG104=0,"■未答◎無段",IF(AG104&lt;600,"◆未達","●範囲内")),"■未答")</f>
        <v>■未答</v>
      </c>
    </row>
    <row r="105" spans="2:45" ht="21" customHeight="1" thickBot="1">
      <c r="B105" s="582"/>
      <c r="C105" s="583"/>
      <c r="D105" s="649"/>
      <c r="E105" s="650"/>
      <c r="F105" s="650"/>
      <c r="G105" s="650"/>
      <c r="H105" s="650"/>
      <c r="I105" s="651"/>
      <c r="J105" s="277"/>
      <c r="K105" s="273"/>
      <c r="L105" s="273"/>
      <c r="M105" s="273"/>
      <c r="N105" s="273"/>
      <c r="O105" s="273"/>
      <c r="P105" s="273"/>
      <c r="Q105" s="273"/>
      <c r="R105" s="274"/>
      <c r="S105" s="276"/>
      <c r="T105" s="276"/>
      <c r="U105" s="276"/>
      <c r="V105" s="276"/>
      <c r="W105" s="276"/>
      <c r="X105" s="276"/>
      <c r="Y105" s="276"/>
      <c r="Z105" s="276"/>
      <c r="AA105" s="276"/>
      <c r="AB105" s="276"/>
      <c r="AC105" s="276"/>
      <c r="AD105" s="639"/>
    </row>
    <row r="106" spans="2:45" ht="22" customHeight="1">
      <c r="B106" s="580" t="s">
        <v>168</v>
      </c>
      <c r="C106" s="652"/>
      <c r="D106" s="644" t="s">
        <v>547</v>
      </c>
      <c r="E106" s="645"/>
      <c r="F106" s="645"/>
      <c r="G106" s="645"/>
      <c r="H106" s="645"/>
      <c r="I106" s="646"/>
      <c r="J106" s="28" t="s">
        <v>68</v>
      </c>
      <c r="K106" s="232" t="s">
        <v>169</v>
      </c>
      <c r="L106" s="232"/>
      <c r="M106" s="232"/>
      <c r="N106" s="233"/>
      <c r="O106" s="233"/>
      <c r="P106" s="232"/>
      <c r="Q106" s="232"/>
      <c r="R106" s="234"/>
      <c r="S106" s="239"/>
      <c r="T106" s="240"/>
      <c r="U106" s="240"/>
      <c r="V106" s="240"/>
      <c r="W106" s="240"/>
      <c r="X106" s="240"/>
      <c r="Y106" s="240"/>
      <c r="Z106" s="240"/>
      <c r="AA106" s="240"/>
      <c r="AB106" s="240"/>
      <c r="AC106" s="35" t="s">
        <v>102</v>
      </c>
      <c r="AD106" s="647"/>
      <c r="AF106" s="17" t="str">
        <f>+J106</f>
        <v>□</v>
      </c>
      <c r="AI106" s="20" t="str">
        <f>IF(AF106&amp;AF107&amp;AF108&amp;AF109="■□□□","◎無し",IF(AF106&amp;AF107&amp;AF108&amp;AF109="□■□□","Ｅ適合",IF(AF106&amp;AF107&amp;AF108&amp;AF109="□□■□","●適合",IF(AF106&amp;AF107&amp;AF108&amp;AF109="□□□■","◆未達",IF(AF106&amp;AF107&amp;AF108&amp;AF109="□□□□","■未答","▼矛盾")))))</f>
        <v>■未答</v>
      </c>
      <c r="AJ106" s="26"/>
      <c r="AM106" s="14" t="s">
        <v>91</v>
      </c>
      <c r="AN106" s="24" t="s">
        <v>93</v>
      </c>
      <c r="AO106" s="24" t="s">
        <v>92</v>
      </c>
      <c r="AP106" s="24" t="s">
        <v>94</v>
      </c>
      <c r="AQ106" s="24" t="s">
        <v>95</v>
      </c>
      <c r="AR106" s="24" t="s">
        <v>96</v>
      </c>
      <c r="AS106" s="24" t="s">
        <v>87</v>
      </c>
    </row>
    <row r="107" spans="2:45" ht="22" customHeight="1">
      <c r="B107" s="580"/>
      <c r="C107" s="652"/>
      <c r="D107" s="602"/>
      <c r="E107" s="603"/>
      <c r="F107" s="603"/>
      <c r="G107" s="603"/>
      <c r="H107" s="603"/>
      <c r="I107" s="604"/>
      <c r="J107" s="28" t="s">
        <v>68</v>
      </c>
      <c r="K107" s="664" t="s">
        <v>523</v>
      </c>
      <c r="L107" s="664"/>
      <c r="M107" s="664"/>
      <c r="N107" s="664"/>
      <c r="O107" s="664"/>
      <c r="P107" s="664"/>
      <c r="Q107" s="664"/>
      <c r="R107" s="665"/>
      <c r="S107" s="685" t="s">
        <v>170</v>
      </c>
      <c r="T107" s="623"/>
      <c r="U107" s="446"/>
      <c r="V107" s="446"/>
      <c r="W107" s="62" t="s">
        <v>171</v>
      </c>
      <c r="X107" s="446"/>
      <c r="Y107" s="446"/>
      <c r="Z107" s="244"/>
      <c r="AA107" s="244"/>
      <c r="AB107" s="244"/>
      <c r="AC107" s="244"/>
      <c r="AD107" s="618"/>
      <c r="AF107" s="1" t="str">
        <f>+J107</f>
        <v>□</v>
      </c>
      <c r="AM107" s="14"/>
      <c r="AN107" s="18" t="s">
        <v>63</v>
      </c>
      <c r="AO107" s="18" t="s">
        <v>172</v>
      </c>
      <c r="AP107" s="18" t="s">
        <v>64</v>
      </c>
      <c r="AQ107" s="18" t="s">
        <v>65</v>
      </c>
      <c r="AR107" s="20" t="s">
        <v>88</v>
      </c>
      <c r="AS107" s="20" t="s">
        <v>66</v>
      </c>
    </row>
    <row r="108" spans="2:45" ht="26.25" customHeight="1">
      <c r="B108" s="580"/>
      <c r="C108" s="652"/>
      <c r="D108" s="256"/>
      <c r="E108" s="596" t="s">
        <v>173</v>
      </c>
      <c r="F108" s="600"/>
      <c r="G108" s="600"/>
      <c r="H108" s="600"/>
      <c r="I108" s="601"/>
      <c r="J108" s="233"/>
      <c r="K108" s="232"/>
      <c r="L108" s="232"/>
      <c r="M108" s="232"/>
      <c r="N108" s="232"/>
      <c r="O108" s="232"/>
      <c r="P108" s="232"/>
      <c r="Q108" s="232"/>
      <c r="R108" s="234"/>
      <c r="S108" s="245"/>
      <c r="T108" s="244"/>
      <c r="U108" s="244"/>
      <c r="V108" s="244"/>
      <c r="W108" s="244"/>
      <c r="X108" s="451"/>
      <c r="Y108" s="451"/>
      <c r="Z108" s="244"/>
      <c r="AA108" s="244"/>
      <c r="AB108" s="244"/>
      <c r="AC108" s="261"/>
      <c r="AD108" s="618"/>
      <c r="AF108" s="1" t="str">
        <f>+J109</f>
        <v>□</v>
      </c>
      <c r="AI108" s="63">
        <f>IF(X107=0,0,U107/X107)</f>
        <v>0</v>
      </c>
      <c r="AK108" s="18" t="str">
        <f>IF(AI108=0,"",IF(AI108&gt;(22/21),"◆過勾配","●適合"))</f>
        <v/>
      </c>
    </row>
    <row r="109" spans="2:45" ht="17.149999999999999" customHeight="1">
      <c r="B109" s="580"/>
      <c r="C109" s="652"/>
      <c r="D109" s="256"/>
      <c r="E109" s="605"/>
      <c r="F109" s="606"/>
      <c r="G109" s="606"/>
      <c r="H109" s="606"/>
      <c r="I109" s="607"/>
      <c r="J109" s="28" t="s">
        <v>81</v>
      </c>
      <c r="K109" s="447" t="s">
        <v>174</v>
      </c>
      <c r="L109" s="447"/>
      <c r="M109" s="447"/>
      <c r="N109" s="447"/>
      <c r="O109" s="447"/>
      <c r="P109" s="447"/>
      <c r="Q109" s="447"/>
      <c r="R109" s="448"/>
      <c r="S109" s="449" t="s">
        <v>175</v>
      </c>
      <c r="T109" s="450"/>
      <c r="U109" s="450"/>
      <c r="V109" s="450"/>
      <c r="W109" s="446"/>
      <c r="X109" s="446"/>
      <c r="Y109" s="244" t="s">
        <v>110</v>
      </c>
      <c r="Z109" s="244"/>
      <c r="AA109" s="244"/>
      <c r="AB109" s="244"/>
      <c r="AC109" s="261"/>
      <c r="AD109" s="618"/>
      <c r="AF109" s="1" t="str">
        <f>+J110</f>
        <v>□</v>
      </c>
      <c r="AI109" s="64" t="s">
        <v>176</v>
      </c>
    </row>
    <row r="110" spans="2:45" ht="17.149999999999999" customHeight="1">
      <c r="B110" s="580"/>
      <c r="C110" s="652"/>
      <c r="D110" s="256"/>
      <c r="E110" s="593" t="s">
        <v>177</v>
      </c>
      <c r="F110" s="686"/>
      <c r="G110" s="686"/>
      <c r="H110" s="686"/>
      <c r="I110" s="599"/>
      <c r="J110" s="28" t="s">
        <v>81</v>
      </c>
      <c r="K110" s="447" t="s">
        <v>524</v>
      </c>
      <c r="L110" s="447"/>
      <c r="M110" s="447"/>
      <c r="N110" s="447"/>
      <c r="O110" s="447"/>
      <c r="P110" s="447"/>
      <c r="Q110" s="447"/>
      <c r="R110" s="448"/>
      <c r="S110" s="449" t="s">
        <v>179</v>
      </c>
      <c r="T110" s="450"/>
      <c r="U110" s="450"/>
      <c r="V110" s="450"/>
      <c r="W110" s="446"/>
      <c r="X110" s="446"/>
      <c r="Y110" s="244" t="s">
        <v>110</v>
      </c>
      <c r="Z110" s="244"/>
      <c r="AA110" s="244"/>
      <c r="AB110" s="244"/>
      <c r="AC110" s="261"/>
      <c r="AD110" s="618"/>
      <c r="AI110" s="65" t="s">
        <v>180</v>
      </c>
      <c r="AK110" s="20" t="str">
        <f>IF(W110&gt;0,IF(W110&lt;195,"◆195未満","●適合"),"■未答")</f>
        <v>■未答</v>
      </c>
    </row>
    <row r="111" spans="2:45" ht="17.149999999999999" customHeight="1">
      <c r="B111" s="580"/>
      <c r="C111" s="652"/>
      <c r="D111" s="256"/>
      <c r="E111" s="596" t="s">
        <v>181</v>
      </c>
      <c r="F111" s="600"/>
      <c r="G111" s="600"/>
      <c r="H111" s="600"/>
      <c r="I111" s="601"/>
      <c r="J111" s="232"/>
      <c r="K111" s="232"/>
      <c r="L111" s="232"/>
      <c r="M111" s="232"/>
      <c r="N111" s="232"/>
      <c r="O111" s="232"/>
      <c r="P111" s="232"/>
      <c r="Q111" s="232"/>
      <c r="R111" s="234"/>
      <c r="S111" s="245"/>
      <c r="T111" s="654" t="s">
        <v>182</v>
      </c>
      <c r="U111" s="654"/>
      <c r="V111" s="654"/>
      <c r="W111" s="654"/>
      <c r="X111" s="654"/>
      <c r="Y111" s="654"/>
      <c r="Z111" s="453">
        <f>+W109*2+W110</f>
        <v>0</v>
      </c>
      <c r="AA111" s="453"/>
      <c r="AB111" s="244" t="s">
        <v>110</v>
      </c>
      <c r="AC111" s="244"/>
      <c r="AD111" s="618"/>
      <c r="AI111" s="65" t="s">
        <v>183</v>
      </c>
      <c r="AK111" s="20" t="str">
        <f>IF(Z111&gt;0,IF(AND(Z111&gt;=550,Z111&lt;=650),"●適合","◆未達"),"■未答")</f>
        <v>■未答</v>
      </c>
    </row>
    <row r="112" spans="2:45" ht="17.149999999999999" customHeight="1">
      <c r="B112" s="580"/>
      <c r="C112" s="652"/>
      <c r="D112" s="256"/>
      <c r="E112" s="602"/>
      <c r="F112" s="603"/>
      <c r="G112" s="603"/>
      <c r="H112" s="603"/>
      <c r="I112" s="604"/>
      <c r="J112" s="232"/>
      <c r="K112" s="232"/>
      <c r="L112" s="232"/>
      <c r="M112" s="232"/>
      <c r="N112" s="232"/>
      <c r="O112" s="232"/>
      <c r="P112" s="232"/>
      <c r="Q112" s="232"/>
      <c r="R112" s="234"/>
      <c r="S112" s="449" t="s">
        <v>184</v>
      </c>
      <c r="T112" s="450"/>
      <c r="U112" s="450"/>
      <c r="V112" s="450"/>
      <c r="W112" s="446"/>
      <c r="X112" s="446"/>
      <c r="Y112" s="244" t="s">
        <v>110</v>
      </c>
      <c r="Z112" s="244"/>
      <c r="AA112" s="244"/>
      <c r="AB112" s="244"/>
      <c r="AC112" s="244"/>
      <c r="AD112" s="618"/>
      <c r="AI112" s="45" t="s">
        <v>185</v>
      </c>
      <c r="AK112" s="20" t="str">
        <f>IF(W112&gt;0,IF(W112&gt;30,"◆30超過","●適合"),"■未答")</f>
        <v>■未答</v>
      </c>
    </row>
    <row r="113" spans="2:46" ht="8.25" customHeight="1">
      <c r="B113" s="580"/>
      <c r="C113" s="652"/>
      <c r="D113" s="256"/>
      <c r="E113" s="602"/>
      <c r="F113" s="603"/>
      <c r="G113" s="603"/>
      <c r="H113" s="603"/>
      <c r="I113" s="604"/>
      <c r="J113" s="232"/>
      <c r="K113" s="232"/>
      <c r="L113" s="232"/>
      <c r="M113" s="232"/>
      <c r="N113" s="232"/>
      <c r="O113" s="232"/>
      <c r="P113" s="232"/>
      <c r="Q113" s="232"/>
      <c r="R113" s="234"/>
      <c r="S113" s="245"/>
      <c r="T113" s="244"/>
      <c r="U113" s="244"/>
      <c r="V113" s="244"/>
      <c r="W113" s="244"/>
      <c r="X113" s="244"/>
      <c r="Y113" s="244"/>
      <c r="Z113" s="244"/>
      <c r="AA113" s="244"/>
      <c r="AB113" s="244"/>
      <c r="AC113" s="244"/>
      <c r="AD113" s="618"/>
      <c r="AI113" s="45"/>
      <c r="AO113" s="58"/>
    </row>
    <row r="114" spans="2:46" ht="20.149999999999999" customHeight="1">
      <c r="B114" s="580"/>
      <c r="C114" s="652"/>
      <c r="D114" s="256"/>
      <c r="E114" s="602"/>
      <c r="F114" s="603"/>
      <c r="G114" s="603"/>
      <c r="H114" s="603"/>
      <c r="I114" s="604"/>
      <c r="J114" s="232"/>
      <c r="K114" s="232"/>
      <c r="L114" s="232"/>
      <c r="M114" s="232"/>
      <c r="N114" s="232"/>
      <c r="O114" s="232"/>
      <c r="P114" s="232"/>
      <c r="Q114" s="232"/>
      <c r="R114" s="234"/>
      <c r="S114" s="243"/>
      <c r="T114" s="244"/>
      <c r="U114" s="244"/>
      <c r="V114" s="244"/>
      <c r="W114" s="244"/>
      <c r="X114" s="244"/>
      <c r="Y114" s="244"/>
      <c r="Z114" s="244"/>
      <c r="AA114" s="244"/>
      <c r="AB114" s="244"/>
      <c r="AC114" s="244"/>
      <c r="AD114" s="618"/>
      <c r="AI114" s="45"/>
    </row>
    <row r="115" spans="2:46" ht="20.149999999999999" customHeight="1">
      <c r="B115" s="580"/>
      <c r="C115" s="652"/>
      <c r="D115" s="256"/>
      <c r="E115" s="257"/>
      <c r="F115" s="655" t="s">
        <v>186</v>
      </c>
      <c r="G115" s="656"/>
      <c r="H115" s="656"/>
      <c r="I115" s="657"/>
      <c r="J115" s="232"/>
      <c r="K115" s="232"/>
      <c r="L115" s="232"/>
      <c r="M115" s="232"/>
      <c r="N115" s="232"/>
      <c r="O115" s="232"/>
      <c r="P115" s="232"/>
      <c r="Q115" s="232"/>
      <c r="R115" s="234"/>
      <c r="S115" s="16" t="s">
        <v>81</v>
      </c>
      <c r="T115" s="244" t="s">
        <v>187</v>
      </c>
      <c r="U115" s="244"/>
      <c r="V115" s="244"/>
      <c r="W115" s="244"/>
      <c r="X115" s="244"/>
      <c r="Y115" s="244"/>
      <c r="Z115" s="244"/>
      <c r="AA115" s="244"/>
      <c r="AB115" s="244"/>
      <c r="AC115" s="244"/>
      <c r="AD115" s="618"/>
      <c r="AG115" s="1" t="str">
        <f>+S115</f>
        <v>□</v>
      </c>
      <c r="AI115" s="45" t="s">
        <v>188</v>
      </c>
      <c r="AK115" s="20" t="str">
        <f>IF(AG115&amp;AG116&amp;AG117&amp;AG118&amp;AG119="■□□□□","◎無し",IF(AG115&amp;AG116&amp;AG117&amp;AG118&amp;AG119="□■□□□","◆寸法",IF(AG115&amp;AG116&amp;AG117&amp;AG118&amp;AG119="□□■□□","①階段",IF(AG115&amp;AG116&amp;AG117&amp;AG118&amp;AG119="□□□■□","②階段",IF(AG115&amp;AG116&amp;AG117&amp;AG118&amp;AG119="□□□□■","③階段",IF(AG115&amp;AG116&amp;AG117&amp;AG118&amp;AG119="□□□□□","■未答","▼矛盾"))))))</f>
        <v>■未答</v>
      </c>
      <c r="AM115" s="14" t="s">
        <v>189</v>
      </c>
      <c r="AN115" s="24" t="s">
        <v>190</v>
      </c>
      <c r="AO115" s="24" t="s">
        <v>191</v>
      </c>
      <c r="AP115" s="24" t="s">
        <v>192</v>
      </c>
      <c r="AQ115" s="24" t="s">
        <v>193</v>
      </c>
      <c r="AR115" s="24" t="s">
        <v>194</v>
      </c>
      <c r="AS115" s="24" t="s">
        <v>194</v>
      </c>
      <c r="AT115" s="24" t="s">
        <v>87</v>
      </c>
    </row>
    <row r="116" spans="2:46" ht="20.149999999999999" customHeight="1">
      <c r="B116" s="580"/>
      <c r="C116" s="652"/>
      <c r="D116" s="256"/>
      <c r="E116" s="257"/>
      <c r="F116" s="658"/>
      <c r="G116" s="659"/>
      <c r="H116" s="659"/>
      <c r="I116" s="660"/>
      <c r="J116" s="232"/>
      <c r="K116" s="232"/>
      <c r="L116" s="232"/>
      <c r="M116" s="232"/>
      <c r="N116" s="232"/>
      <c r="O116" s="232"/>
      <c r="P116" s="232"/>
      <c r="Q116" s="232"/>
      <c r="R116" s="234"/>
      <c r="S116" s="16" t="s">
        <v>81</v>
      </c>
      <c r="T116" s="244" t="s">
        <v>195</v>
      </c>
      <c r="U116" s="244"/>
      <c r="V116" s="244"/>
      <c r="W116" s="244"/>
      <c r="X116" s="244"/>
      <c r="Y116" s="244"/>
      <c r="Z116" s="244"/>
      <c r="AA116" s="244"/>
      <c r="AB116" s="244"/>
      <c r="AC116" s="244"/>
      <c r="AD116" s="618"/>
      <c r="AG116" s="1" t="str">
        <f>+S116</f>
        <v>□</v>
      </c>
      <c r="AM116" s="14"/>
      <c r="AN116" s="18" t="s">
        <v>63</v>
      </c>
      <c r="AO116" s="18" t="s">
        <v>196</v>
      </c>
      <c r="AP116" s="18" t="s">
        <v>197</v>
      </c>
      <c r="AQ116" s="18" t="s">
        <v>198</v>
      </c>
      <c r="AR116" s="20" t="s">
        <v>199</v>
      </c>
      <c r="AS116" s="20" t="s">
        <v>88</v>
      </c>
      <c r="AT116" s="66" t="s">
        <v>66</v>
      </c>
    </row>
    <row r="117" spans="2:46" ht="20.149999999999999" customHeight="1">
      <c r="B117" s="580"/>
      <c r="C117" s="652"/>
      <c r="D117" s="256"/>
      <c r="E117" s="257"/>
      <c r="F117" s="655" t="s">
        <v>200</v>
      </c>
      <c r="G117" s="656"/>
      <c r="H117" s="656"/>
      <c r="I117" s="657"/>
      <c r="J117" s="232"/>
      <c r="K117" s="232"/>
      <c r="L117" s="232"/>
      <c r="M117" s="232"/>
      <c r="N117" s="232"/>
      <c r="O117" s="232"/>
      <c r="P117" s="232"/>
      <c r="Q117" s="232"/>
      <c r="R117" s="234"/>
      <c r="S117" s="16" t="s">
        <v>81</v>
      </c>
      <c r="T117" s="244" t="s">
        <v>201</v>
      </c>
      <c r="U117" s="244"/>
      <c r="V117" s="244"/>
      <c r="W117" s="244"/>
      <c r="X117" s="244"/>
      <c r="Y117" s="244"/>
      <c r="Z117" s="244"/>
      <c r="AA117" s="244"/>
      <c r="AB117" s="244"/>
      <c r="AC117" s="244"/>
      <c r="AD117" s="618"/>
      <c r="AG117" s="1" t="str">
        <f>+S117</f>
        <v>□</v>
      </c>
    </row>
    <row r="118" spans="2:46" ht="20.149999999999999" customHeight="1">
      <c r="B118" s="580"/>
      <c r="C118" s="652"/>
      <c r="D118" s="256"/>
      <c r="E118" s="257"/>
      <c r="F118" s="658"/>
      <c r="G118" s="659"/>
      <c r="H118" s="659"/>
      <c r="I118" s="660"/>
      <c r="J118" s="232"/>
      <c r="K118" s="232"/>
      <c r="L118" s="232"/>
      <c r="M118" s="232"/>
      <c r="N118" s="232"/>
      <c r="O118" s="232"/>
      <c r="P118" s="232"/>
      <c r="Q118" s="232"/>
      <c r="R118" s="234"/>
      <c r="S118" s="16" t="s">
        <v>81</v>
      </c>
      <c r="T118" s="244" t="s">
        <v>202</v>
      </c>
      <c r="U118" s="244"/>
      <c r="V118" s="244"/>
      <c r="W118" s="244"/>
      <c r="X118" s="244"/>
      <c r="Y118" s="244"/>
      <c r="Z118" s="244"/>
      <c r="AA118" s="244"/>
      <c r="AB118" s="244"/>
      <c r="AC118" s="244"/>
      <c r="AD118" s="618"/>
      <c r="AG118" s="1" t="str">
        <f>+S118</f>
        <v>□</v>
      </c>
    </row>
    <row r="119" spans="2:46" ht="20.149999999999999" customHeight="1">
      <c r="B119" s="580"/>
      <c r="C119" s="652"/>
      <c r="D119" s="256"/>
      <c r="E119" s="257"/>
      <c r="F119" s="655" t="s">
        <v>203</v>
      </c>
      <c r="G119" s="656"/>
      <c r="H119" s="656"/>
      <c r="I119" s="657"/>
      <c r="J119" s="232"/>
      <c r="K119" s="232"/>
      <c r="L119" s="232"/>
      <c r="M119" s="232"/>
      <c r="N119" s="232"/>
      <c r="O119" s="232"/>
      <c r="P119" s="232"/>
      <c r="Q119" s="232"/>
      <c r="R119" s="234"/>
      <c r="S119" s="16" t="s">
        <v>81</v>
      </c>
      <c r="T119" s="244" t="s">
        <v>204</v>
      </c>
      <c r="U119" s="244"/>
      <c r="V119" s="244"/>
      <c r="W119" s="244"/>
      <c r="X119" s="244"/>
      <c r="Y119" s="244"/>
      <c r="Z119" s="244"/>
      <c r="AA119" s="244"/>
      <c r="AB119" s="244"/>
      <c r="AC119" s="244"/>
      <c r="AD119" s="618"/>
      <c r="AG119" s="1" t="str">
        <f>+S119</f>
        <v>□</v>
      </c>
    </row>
    <row r="120" spans="2:46" ht="20.149999999999999" customHeight="1" thickBot="1">
      <c r="B120" s="582"/>
      <c r="C120" s="653"/>
      <c r="D120" s="256"/>
      <c r="E120" s="257"/>
      <c r="F120" s="661"/>
      <c r="G120" s="662"/>
      <c r="H120" s="662"/>
      <c r="I120" s="663"/>
      <c r="J120" s="273"/>
      <c r="K120" s="273"/>
      <c r="L120" s="273"/>
      <c r="M120" s="273"/>
      <c r="N120" s="273"/>
      <c r="O120" s="273"/>
      <c r="P120" s="273"/>
      <c r="Q120" s="273"/>
      <c r="R120" s="274"/>
      <c r="S120" s="275"/>
      <c r="T120" s="276"/>
      <c r="U120" s="276"/>
      <c r="V120" s="276"/>
      <c r="W120" s="276"/>
      <c r="X120" s="276"/>
      <c r="Y120" s="276"/>
      <c r="Z120" s="276"/>
      <c r="AA120" s="276"/>
      <c r="AB120" s="276"/>
      <c r="AC120" s="276"/>
      <c r="AD120" s="639"/>
    </row>
    <row r="121" spans="2:46" ht="17.149999999999999" customHeight="1">
      <c r="B121" s="885" t="s">
        <v>205</v>
      </c>
      <c r="C121" s="886"/>
      <c r="D121" s="644" t="s">
        <v>32</v>
      </c>
      <c r="E121" s="645"/>
      <c r="F121" s="645"/>
      <c r="G121" s="645"/>
      <c r="H121" s="645"/>
      <c r="I121" s="646"/>
      <c r="J121" s="67" t="s">
        <v>81</v>
      </c>
      <c r="K121" s="229" t="s">
        <v>206</v>
      </c>
      <c r="L121" s="229"/>
      <c r="M121" s="229"/>
      <c r="N121" s="229"/>
      <c r="O121" s="229"/>
      <c r="P121" s="229"/>
      <c r="Q121" s="229"/>
      <c r="R121" s="230"/>
      <c r="S121" s="239"/>
      <c r="T121" s="240"/>
      <c r="U121" s="240"/>
      <c r="V121" s="240"/>
      <c r="W121" s="240"/>
      <c r="X121" s="240"/>
      <c r="Y121" s="240"/>
      <c r="Z121" s="240"/>
      <c r="AA121" s="240"/>
      <c r="AB121" s="240"/>
      <c r="AC121" s="240"/>
      <c r="AD121" s="666"/>
      <c r="AF121" s="17" t="str">
        <f>+J121</f>
        <v>□</v>
      </c>
      <c r="AI121" s="20" t="str">
        <f>IF(AF121&amp;AF122&amp;AF123="■□□","●適合",IF(AF121&amp;AF122&amp;AF123="□■□","◆未達",IF(AF121&amp;AF122&amp;AF123="□□■","◆未達",IF(AF121&amp;AF122&amp;AF123="□□□","■未答","▼矛盾"))))</f>
        <v>■未答</v>
      </c>
      <c r="AJ121" s="26"/>
      <c r="AM121" s="14" t="s">
        <v>103</v>
      </c>
      <c r="AN121" s="21" t="s">
        <v>104</v>
      </c>
      <c r="AO121" s="21" t="s">
        <v>105</v>
      </c>
      <c r="AP121" s="21" t="s">
        <v>106</v>
      </c>
      <c r="AQ121" s="21" t="s">
        <v>107</v>
      </c>
      <c r="AR121" s="21" t="s">
        <v>87</v>
      </c>
    </row>
    <row r="122" spans="2:46" ht="17.149999999999999" customHeight="1">
      <c r="B122" s="887"/>
      <c r="C122" s="888"/>
      <c r="D122" s="602"/>
      <c r="E122" s="603"/>
      <c r="F122" s="603"/>
      <c r="G122" s="603"/>
      <c r="H122" s="603"/>
      <c r="I122" s="604"/>
      <c r="J122" s="70" t="s">
        <v>81</v>
      </c>
      <c r="K122" s="232" t="s">
        <v>207</v>
      </c>
      <c r="L122" s="232"/>
      <c r="M122" s="232"/>
      <c r="N122" s="232"/>
      <c r="O122" s="232"/>
      <c r="P122" s="232"/>
      <c r="Q122" s="232"/>
      <c r="R122" s="234"/>
      <c r="S122" s="245"/>
      <c r="T122" s="244"/>
      <c r="U122" s="244"/>
      <c r="V122" s="244"/>
      <c r="W122" s="244"/>
      <c r="X122" s="244"/>
      <c r="Y122" s="244"/>
      <c r="Z122" s="244"/>
      <c r="AA122" s="244"/>
      <c r="AB122" s="244"/>
      <c r="AC122" s="244"/>
      <c r="AD122" s="667"/>
      <c r="AF122" s="1" t="str">
        <f>+J122</f>
        <v>□</v>
      </c>
      <c r="AM122" s="14"/>
      <c r="AN122" s="18" t="s">
        <v>64</v>
      </c>
      <c r="AO122" s="18" t="s">
        <v>65</v>
      </c>
      <c r="AP122" s="18" t="s">
        <v>65</v>
      </c>
      <c r="AQ122" s="20" t="s">
        <v>88</v>
      </c>
      <c r="AR122" s="20" t="s">
        <v>66</v>
      </c>
    </row>
    <row r="123" spans="2:46" ht="17.149999999999999" customHeight="1">
      <c r="B123" s="887"/>
      <c r="C123" s="888"/>
      <c r="D123" s="602"/>
      <c r="E123" s="603"/>
      <c r="F123" s="603"/>
      <c r="G123" s="603"/>
      <c r="H123" s="603"/>
      <c r="I123" s="604"/>
      <c r="J123" s="71" t="s">
        <v>81</v>
      </c>
      <c r="K123" s="252" t="s">
        <v>208</v>
      </c>
      <c r="L123" s="252"/>
      <c r="M123" s="252"/>
      <c r="N123" s="252"/>
      <c r="O123" s="252"/>
      <c r="P123" s="252"/>
      <c r="Q123" s="252"/>
      <c r="R123" s="253"/>
      <c r="S123" s="254"/>
      <c r="T123" s="255"/>
      <c r="U123" s="255"/>
      <c r="V123" s="255"/>
      <c r="W123" s="255"/>
      <c r="X123" s="255"/>
      <c r="Y123" s="255"/>
      <c r="Z123" s="255"/>
      <c r="AA123" s="255"/>
      <c r="AB123" s="255"/>
      <c r="AC123" s="255"/>
      <c r="AD123" s="668"/>
      <c r="AF123" s="1" t="str">
        <f>+J123</f>
        <v>□</v>
      </c>
    </row>
    <row r="124" spans="2:46" ht="13" customHeight="1">
      <c r="B124" s="887"/>
      <c r="C124" s="888"/>
      <c r="D124" s="257"/>
      <c r="E124" s="72" t="s">
        <v>209</v>
      </c>
      <c r="F124" s="669" t="s">
        <v>210</v>
      </c>
      <c r="G124" s="670"/>
      <c r="H124" s="670"/>
      <c r="I124" s="671"/>
      <c r="J124" s="278"/>
      <c r="K124" s="248"/>
      <c r="L124" s="248"/>
      <c r="M124" s="248"/>
      <c r="N124" s="248"/>
      <c r="O124" s="248"/>
      <c r="P124" s="248"/>
      <c r="Q124" s="248"/>
      <c r="R124" s="249"/>
      <c r="S124" s="259"/>
      <c r="T124" s="251"/>
      <c r="U124" s="251"/>
      <c r="V124" s="251"/>
      <c r="W124" s="251"/>
      <c r="X124" s="251"/>
      <c r="Y124" s="251"/>
      <c r="Z124" s="251"/>
      <c r="AA124" s="251"/>
      <c r="AB124" s="251"/>
      <c r="AC124" s="251"/>
      <c r="AD124" s="672"/>
    </row>
    <row r="125" spans="2:46" ht="13" customHeight="1">
      <c r="B125" s="887"/>
      <c r="C125" s="888"/>
      <c r="D125" s="257"/>
      <c r="E125" s="73" t="s">
        <v>211</v>
      </c>
      <c r="F125" s="669" t="s">
        <v>212</v>
      </c>
      <c r="G125" s="673"/>
      <c r="H125" s="673"/>
      <c r="I125" s="674"/>
      <c r="J125" s="279"/>
      <c r="K125" s="232"/>
      <c r="L125" s="232"/>
      <c r="M125" s="232"/>
      <c r="N125" s="232"/>
      <c r="O125" s="232"/>
      <c r="P125" s="232"/>
      <c r="Q125" s="232"/>
      <c r="R125" s="234"/>
      <c r="S125" s="245"/>
      <c r="T125" s="244"/>
      <c r="U125" s="244"/>
      <c r="V125" s="244"/>
      <c r="W125" s="244"/>
      <c r="X125" s="244"/>
      <c r="Y125" s="244"/>
      <c r="Z125" s="244"/>
      <c r="AA125" s="244"/>
      <c r="AB125" s="244"/>
      <c r="AC125" s="261"/>
      <c r="AD125" s="667"/>
    </row>
    <row r="126" spans="2:46" ht="16" customHeight="1">
      <c r="B126" s="887"/>
      <c r="C126" s="888"/>
      <c r="D126" s="257"/>
      <c r="E126" s="595" t="s">
        <v>33</v>
      </c>
      <c r="F126" s="495" t="s">
        <v>34</v>
      </c>
      <c r="G126" s="560"/>
      <c r="H126" s="560"/>
      <c r="I126" s="677"/>
      <c r="J126" s="28" t="s">
        <v>68</v>
      </c>
      <c r="K126" s="232" t="s">
        <v>169</v>
      </c>
      <c r="L126" s="232"/>
      <c r="M126" s="232"/>
      <c r="N126" s="233"/>
      <c r="O126" s="233"/>
      <c r="P126" s="232"/>
      <c r="Q126" s="232"/>
      <c r="R126" s="234"/>
      <c r="S126" s="245"/>
      <c r="T126" s="244"/>
      <c r="U126" s="244"/>
      <c r="V126" s="244"/>
      <c r="W126" s="244"/>
      <c r="X126" s="244"/>
      <c r="Y126" s="280"/>
      <c r="Z126" s="280"/>
      <c r="AA126" s="281"/>
      <c r="AB126" s="281"/>
      <c r="AC126" s="282" t="s">
        <v>102</v>
      </c>
      <c r="AD126" s="667"/>
      <c r="AF126" s="17" t="str">
        <f t="shared" ref="AF126:AF143" si="0">+J126</f>
        <v>□</v>
      </c>
      <c r="AI126" s="20" t="str">
        <f>IF(AF126&amp;AF127&amp;AF128&amp;AF129="■□□□","◎無し",IF(AF126&amp;AF127&amp;AF128&amp;AF129="□■□□","Ｅ適合",IF(AF126&amp;AF127&amp;AF128&amp;AF129="□□■□","●適合",IF(AF126&amp;AF127&amp;AF128&amp;AF129="□□□■","◆未達",IF(AF126&amp;AF127&amp;AF128&amp;AF129="□□□□","■未答","▼矛盾")))))</f>
        <v>■未答</v>
      </c>
      <c r="AJ126" s="26"/>
      <c r="AM126" s="14" t="s">
        <v>91</v>
      </c>
      <c r="AN126" s="24" t="s">
        <v>93</v>
      </c>
      <c r="AO126" s="24" t="s">
        <v>92</v>
      </c>
      <c r="AP126" s="24" t="s">
        <v>94</v>
      </c>
      <c r="AQ126" s="24" t="s">
        <v>95</v>
      </c>
      <c r="AR126" s="24" t="s">
        <v>96</v>
      </c>
      <c r="AS126" s="24" t="s">
        <v>87</v>
      </c>
    </row>
    <row r="127" spans="2:46" ht="16" customHeight="1">
      <c r="B127" s="887"/>
      <c r="C127" s="888"/>
      <c r="D127" s="257"/>
      <c r="E127" s="675"/>
      <c r="F127" s="533"/>
      <c r="G127" s="678"/>
      <c r="H127" s="678"/>
      <c r="I127" s="679"/>
      <c r="J127" s="28" t="s">
        <v>68</v>
      </c>
      <c r="K127" s="232" t="s">
        <v>495</v>
      </c>
      <c r="L127" s="232"/>
      <c r="M127" s="232"/>
      <c r="N127" s="232"/>
      <c r="O127" s="232"/>
      <c r="P127" s="232"/>
      <c r="Q127" s="232"/>
      <c r="R127" s="234"/>
      <c r="S127" s="683" t="s">
        <v>213</v>
      </c>
      <c r="T127" s="684"/>
      <c r="U127" s="684"/>
      <c r="V127" s="684"/>
      <c r="W127" s="684"/>
      <c r="X127" s="684"/>
      <c r="Y127" s="445" t="s">
        <v>214</v>
      </c>
      <c r="Z127" s="445"/>
      <c r="AA127" s="446"/>
      <c r="AB127" s="446"/>
      <c r="AC127" s="261"/>
      <c r="AD127" s="667"/>
      <c r="AF127" s="1" t="str">
        <f t="shared" si="0"/>
        <v>□</v>
      </c>
      <c r="AI127" s="65" t="s">
        <v>215</v>
      </c>
      <c r="AK127" s="74" t="str">
        <f>IF(AA127=0,"■未答",DEGREES(ATAN(1/AA127)))</f>
        <v>■未答</v>
      </c>
      <c r="AM127" s="14"/>
      <c r="AN127" s="18" t="s">
        <v>63</v>
      </c>
      <c r="AO127" s="18" t="s">
        <v>172</v>
      </c>
      <c r="AP127" s="18" t="s">
        <v>64</v>
      </c>
      <c r="AQ127" s="18" t="s">
        <v>65</v>
      </c>
      <c r="AR127" s="20" t="s">
        <v>88</v>
      </c>
      <c r="AS127" s="20" t="s">
        <v>66</v>
      </c>
    </row>
    <row r="128" spans="2:46" ht="16" customHeight="1">
      <c r="B128" s="887"/>
      <c r="C128" s="888"/>
      <c r="D128" s="257"/>
      <c r="E128" s="675"/>
      <c r="F128" s="533"/>
      <c r="G128" s="678"/>
      <c r="H128" s="678"/>
      <c r="I128" s="679"/>
      <c r="J128" s="28" t="s">
        <v>81</v>
      </c>
      <c r="K128" s="447" t="s">
        <v>174</v>
      </c>
      <c r="L128" s="447"/>
      <c r="M128" s="447"/>
      <c r="N128" s="447"/>
      <c r="O128" s="447"/>
      <c r="P128" s="447"/>
      <c r="Q128" s="447"/>
      <c r="R128" s="448"/>
      <c r="S128" s="449" t="s">
        <v>483</v>
      </c>
      <c r="T128" s="450"/>
      <c r="U128" s="450"/>
      <c r="V128" s="450"/>
      <c r="W128" s="70" t="s">
        <v>81</v>
      </c>
      <c r="X128" s="451" t="s">
        <v>216</v>
      </c>
      <c r="Y128" s="451"/>
      <c r="Z128" s="70" t="s">
        <v>81</v>
      </c>
      <c r="AA128" s="452" t="s">
        <v>217</v>
      </c>
      <c r="AB128" s="450"/>
      <c r="AC128" s="307"/>
      <c r="AD128" s="667"/>
      <c r="AF128" s="1" t="str">
        <f t="shared" si="0"/>
        <v>□</v>
      </c>
      <c r="AI128" s="65" t="s">
        <v>141</v>
      </c>
      <c r="AK128" s="18" t="str">
        <f>IF(AK127&gt;45,IF(W128&amp;Z128="■□","●適合",IF(W128&amp;Z128="□■","◆未達",IF(W128&amp;Z128="□□","■未答","▼矛盾"))),IF(W128&amp;Z128="■□","◎十分",IF(W128&amp;Z128="□■","●適合",IF(W128&amp;Z128="□□","■未答","▼矛盾"))))</f>
        <v>■未答</v>
      </c>
    </row>
    <row r="129" spans="2:45" ht="32.25" customHeight="1">
      <c r="B129" s="887"/>
      <c r="C129" s="888"/>
      <c r="D129" s="257"/>
      <c r="E129" s="676"/>
      <c r="F129" s="680"/>
      <c r="G129" s="681"/>
      <c r="H129" s="681"/>
      <c r="I129" s="682"/>
      <c r="J129" s="28" t="s">
        <v>81</v>
      </c>
      <c r="K129" s="447" t="s">
        <v>178</v>
      </c>
      <c r="L129" s="447"/>
      <c r="M129" s="447"/>
      <c r="N129" s="447"/>
      <c r="O129" s="447"/>
      <c r="P129" s="447"/>
      <c r="Q129" s="447"/>
      <c r="R129" s="448"/>
      <c r="S129" s="690" t="s">
        <v>218</v>
      </c>
      <c r="T129" s="691"/>
      <c r="U129" s="691"/>
      <c r="V129" s="691"/>
      <c r="W129" s="691"/>
      <c r="X129" s="691"/>
      <c r="Y129" s="443"/>
      <c r="Z129" s="443"/>
      <c r="AA129" s="443"/>
      <c r="AB129" s="255" t="s">
        <v>110</v>
      </c>
      <c r="AC129" s="265"/>
      <c r="AD129" s="668"/>
      <c r="AF129" s="1" t="str">
        <f t="shared" si="0"/>
        <v>□</v>
      </c>
      <c r="AI129" s="65" t="s">
        <v>219</v>
      </c>
      <c r="AK129" s="20" t="str">
        <f>IF(Y129&gt;0,IF(Y129&lt;700,"◆低すぎ",IF(Y129&gt;900,"◆高すぎ","●適合")),"■未答")</f>
        <v>■未答</v>
      </c>
    </row>
    <row r="130" spans="2:45" ht="15" customHeight="1">
      <c r="B130" s="887"/>
      <c r="C130" s="888"/>
      <c r="D130" s="257"/>
      <c r="E130" s="693" t="s">
        <v>35</v>
      </c>
      <c r="F130" s="495" t="s">
        <v>36</v>
      </c>
      <c r="G130" s="560"/>
      <c r="H130" s="560"/>
      <c r="I130" s="677"/>
      <c r="J130" s="178" t="s">
        <v>68</v>
      </c>
      <c r="K130" s="547" t="s">
        <v>546</v>
      </c>
      <c r="L130" s="547"/>
      <c r="M130" s="547"/>
      <c r="N130" s="547"/>
      <c r="O130" s="547"/>
      <c r="P130" s="547"/>
      <c r="Q130" s="547"/>
      <c r="R130" s="692"/>
      <c r="S130" s="251"/>
      <c r="T130" s="251"/>
      <c r="U130" s="251"/>
      <c r="V130" s="251"/>
      <c r="W130" s="251"/>
      <c r="X130" s="251"/>
      <c r="Y130" s="251"/>
      <c r="Z130" s="251"/>
      <c r="AA130" s="251"/>
      <c r="AB130" s="251"/>
      <c r="AC130" s="251"/>
      <c r="AD130" s="270"/>
      <c r="AF130" s="17" t="str">
        <f t="shared" si="0"/>
        <v>□</v>
      </c>
      <c r="AI130" s="20" t="str">
        <f>IF(AF130&amp;AF131&amp;AF132="■□□","◎無し",IF(AF130&amp;AF131&amp;AF132="□■□","●適合",IF(AF130&amp;AF131&amp;AF132="□□■","◆未達",IF(AF130&amp;AF131&amp;AF132="□□□","■未答","▼矛盾"))))</f>
        <v>■未答</v>
      </c>
      <c r="AJ130" s="26"/>
      <c r="AM130" s="160" t="s">
        <v>103</v>
      </c>
      <c r="AN130" s="21" t="s">
        <v>104</v>
      </c>
      <c r="AO130" s="21" t="s">
        <v>105</v>
      </c>
      <c r="AP130" s="21" t="s">
        <v>106</v>
      </c>
      <c r="AQ130" s="21" t="s">
        <v>107</v>
      </c>
      <c r="AR130" s="21" t="s">
        <v>87</v>
      </c>
    </row>
    <row r="131" spans="2:45" ht="15" customHeight="1">
      <c r="B131" s="887"/>
      <c r="C131" s="888"/>
      <c r="D131" s="257"/>
      <c r="E131" s="694"/>
      <c r="F131" s="533"/>
      <c r="G131" s="678"/>
      <c r="H131" s="678"/>
      <c r="I131" s="679"/>
      <c r="J131" s="28" t="s">
        <v>81</v>
      </c>
      <c r="K131" s="447" t="s">
        <v>220</v>
      </c>
      <c r="L131" s="447"/>
      <c r="M131" s="447"/>
      <c r="N131" s="447"/>
      <c r="O131" s="447"/>
      <c r="P131" s="447"/>
      <c r="Q131" s="447"/>
      <c r="R131" s="448"/>
      <c r="S131" s="244"/>
      <c r="T131" s="244"/>
      <c r="U131" s="244"/>
      <c r="V131" s="244"/>
      <c r="W131" s="244"/>
      <c r="X131" s="244"/>
      <c r="Y131" s="244"/>
      <c r="Z131" s="244"/>
      <c r="AA131" s="244"/>
      <c r="AB131" s="244"/>
      <c r="AC131" s="244"/>
      <c r="AD131" s="613"/>
      <c r="AF131" s="1" t="str">
        <f t="shared" si="0"/>
        <v>□</v>
      </c>
      <c r="AJ131" s="19"/>
      <c r="AM131" s="160"/>
      <c r="AN131" s="18" t="s">
        <v>63</v>
      </c>
      <c r="AO131" s="18" t="s">
        <v>64</v>
      </c>
      <c r="AP131" s="18" t="s">
        <v>65</v>
      </c>
      <c r="AQ131" s="20" t="s">
        <v>88</v>
      </c>
      <c r="AR131" s="20" t="s">
        <v>66</v>
      </c>
    </row>
    <row r="132" spans="2:45" ht="15" customHeight="1">
      <c r="B132" s="887"/>
      <c r="C132" s="888"/>
      <c r="D132" s="257"/>
      <c r="E132" s="695"/>
      <c r="F132" s="680"/>
      <c r="G132" s="681"/>
      <c r="H132" s="681"/>
      <c r="I132" s="682"/>
      <c r="J132" s="29" t="s">
        <v>81</v>
      </c>
      <c r="K132" s="481" t="s">
        <v>221</v>
      </c>
      <c r="L132" s="481"/>
      <c r="M132" s="481"/>
      <c r="N132" s="481"/>
      <c r="O132" s="481"/>
      <c r="P132" s="481"/>
      <c r="Q132" s="481"/>
      <c r="R132" s="620"/>
      <c r="S132" s="255"/>
      <c r="T132" s="255"/>
      <c r="U132" s="255"/>
      <c r="V132" s="255"/>
      <c r="W132" s="255"/>
      <c r="X132" s="255"/>
      <c r="Y132" s="255"/>
      <c r="Z132" s="255"/>
      <c r="AA132" s="255"/>
      <c r="AB132" s="255"/>
      <c r="AC132" s="255"/>
      <c r="AD132" s="689"/>
      <c r="AF132" s="1" t="str">
        <f t="shared" si="0"/>
        <v>□</v>
      </c>
    </row>
    <row r="133" spans="2:45" ht="15" customHeight="1">
      <c r="B133" s="887"/>
      <c r="C133" s="888"/>
      <c r="D133" s="257"/>
      <c r="E133" s="595" t="s">
        <v>37</v>
      </c>
      <c r="F133" s="495" t="s">
        <v>38</v>
      </c>
      <c r="G133" s="560"/>
      <c r="H133" s="560"/>
      <c r="I133" s="677"/>
      <c r="J133" s="25" t="s">
        <v>68</v>
      </c>
      <c r="K133" s="498" t="s">
        <v>222</v>
      </c>
      <c r="L133" s="498"/>
      <c r="M133" s="498"/>
      <c r="N133" s="498"/>
      <c r="O133" s="498"/>
      <c r="P133" s="498"/>
      <c r="Q133" s="498"/>
      <c r="R133" s="687"/>
      <c r="S133" s="251"/>
      <c r="T133" s="251"/>
      <c r="U133" s="251"/>
      <c r="V133" s="251"/>
      <c r="W133" s="251"/>
      <c r="X133" s="251"/>
      <c r="Y133" s="251"/>
      <c r="Z133" s="251"/>
      <c r="AA133" s="251"/>
      <c r="AB133" s="251"/>
      <c r="AC133" s="251"/>
      <c r="AD133" s="688"/>
      <c r="AF133" s="17" t="str">
        <f t="shared" si="0"/>
        <v>□</v>
      </c>
      <c r="AI133" s="20" t="str">
        <f>IF(AF133&amp;AF134&amp;AF135="■□□","◎無し",IF(AF133&amp;AF134&amp;AF135="□■□","●適合",IF(AF133&amp;AF134&amp;AF135="□□■","◆未達",IF(AF133&amp;AF134&amp;AF135="□□□","■未答","▼矛盾"))))</f>
        <v>■未答</v>
      </c>
      <c r="AJ133" s="26"/>
      <c r="AM133" s="14" t="s">
        <v>103</v>
      </c>
      <c r="AN133" s="21" t="s">
        <v>104</v>
      </c>
      <c r="AO133" s="21" t="s">
        <v>105</v>
      </c>
      <c r="AP133" s="21" t="s">
        <v>106</v>
      </c>
      <c r="AQ133" s="21" t="s">
        <v>107</v>
      </c>
      <c r="AR133" s="21" t="s">
        <v>87</v>
      </c>
    </row>
    <row r="134" spans="2:45" ht="15" customHeight="1">
      <c r="B134" s="887"/>
      <c r="C134" s="888"/>
      <c r="D134" s="257"/>
      <c r="E134" s="675"/>
      <c r="F134" s="533"/>
      <c r="G134" s="678"/>
      <c r="H134" s="678"/>
      <c r="I134" s="679"/>
      <c r="J134" s="28" t="s">
        <v>81</v>
      </c>
      <c r="K134" s="447" t="s">
        <v>220</v>
      </c>
      <c r="L134" s="447"/>
      <c r="M134" s="447"/>
      <c r="N134" s="447"/>
      <c r="O134" s="447"/>
      <c r="P134" s="447"/>
      <c r="Q134" s="447"/>
      <c r="R134" s="448"/>
      <c r="S134" s="244"/>
      <c r="T134" s="244"/>
      <c r="U134" s="244"/>
      <c r="V134" s="244"/>
      <c r="W134" s="244"/>
      <c r="X134" s="244"/>
      <c r="Y134" s="244"/>
      <c r="Z134" s="244"/>
      <c r="AA134" s="244"/>
      <c r="AB134" s="244"/>
      <c r="AC134" s="244"/>
      <c r="AD134" s="613"/>
      <c r="AF134" s="1" t="str">
        <f t="shared" si="0"/>
        <v>□</v>
      </c>
      <c r="AM134" s="14"/>
      <c r="AN134" s="18" t="s">
        <v>63</v>
      </c>
      <c r="AO134" s="18" t="s">
        <v>64</v>
      </c>
      <c r="AP134" s="18" t="s">
        <v>65</v>
      </c>
      <c r="AQ134" s="20" t="s">
        <v>88</v>
      </c>
      <c r="AR134" s="20" t="s">
        <v>66</v>
      </c>
    </row>
    <row r="135" spans="2:45" ht="15" customHeight="1">
      <c r="B135" s="887"/>
      <c r="C135" s="888"/>
      <c r="D135" s="257"/>
      <c r="E135" s="676"/>
      <c r="F135" s="680"/>
      <c r="G135" s="681"/>
      <c r="H135" s="681"/>
      <c r="I135" s="682"/>
      <c r="J135" s="29" t="s">
        <v>81</v>
      </c>
      <c r="K135" s="481" t="s">
        <v>221</v>
      </c>
      <c r="L135" s="481"/>
      <c r="M135" s="481"/>
      <c r="N135" s="481"/>
      <c r="O135" s="481"/>
      <c r="P135" s="481"/>
      <c r="Q135" s="481"/>
      <c r="R135" s="620"/>
      <c r="S135" s="255"/>
      <c r="T135" s="255"/>
      <c r="U135" s="255"/>
      <c r="V135" s="255"/>
      <c r="W135" s="255"/>
      <c r="X135" s="255"/>
      <c r="Y135" s="255"/>
      <c r="Z135" s="255"/>
      <c r="AA135" s="255"/>
      <c r="AB135" s="255"/>
      <c r="AC135" s="255"/>
      <c r="AD135" s="689"/>
      <c r="AF135" s="1" t="str">
        <f t="shared" si="0"/>
        <v>□</v>
      </c>
    </row>
    <row r="136" spans="2:45" ht="15" customHeight="1">
      <c r="B136" s="887"/>
      <c r="C136" s="888"/>
      <c r="D136" s="257"/>
      <c r="E136" s="595" t="s">
        <v>223</v>
      </c>
      <c r="F136" s="495" t="s">
        <v>224</v>
      </c>
      <c r="G136" s="560"/>
      <c r="H136" s="560"/>
      <c r="I136" s="677"/>
      <c r="J136" s="28" t="s">
        <v>81</v>
      </c>
      <c r="K136" s="696" t="s">
        <v>225</v>
      </c>
      <c r="L136" s="696"/>
      <c r="M136" s="696"/>
      <c r="N136" s="696"/>
      <c r="O136" s="696"/>
      <c r="P136" s="696"/>
      <c r="Q136" s="696"/>
      <c r="R136" s="697"/>
      <c r="S136" s="259"/>
      <c r="T136" s="251"/>
      <c r="U136" s="251"/>
      <c r="V136" s="251"/>
      <c r="W136" s="251"/>
      <c r="X136" s="251"/>
      <c r="Y136" s="251"/>
      <c r="Z136" s="251"/>
      <c r="AA136" s="251"/>
      <c r="AB136" s="251"/>
      <c r="AC136" s="251"/>
      <c r="AD136" s="688"/>
      <c r="AF136" s="17" t="str">
        <f t="shared" si="0"/>
        <v>□</v>
      </c>
      <c r="AI136" s="20" t="str">
        <f>IF(AF136&amp;AF137&amp;AF138&amp;AF139="■□□□","◎無し",IF(AF136&amp;AF137&amp;AF138&amp;AF139="□■□□","●適済",IF(AF136&amp;AF137&amp;AF138&amp;AF139="□□■□","●適合",IF(AF136&amp;AF137&amp;AF138&amp;AF139="□□□■","◆未達",IF(AF136&amp;AF137&amp;AF138&amp;AF139="□□□□","■未答","▼矛盾")))))</f>
        <v>■未答</v>
      </c>
      <c r="AJ136" s="26"/>
      <c r="AM136" s="14" t="s">
        <v>91</v>
      </c>
      <c r="AN136" s="24" t="s">
        <v>93</v>
      </c>
      <c r="AO136" s="24" t="s">
        <v>92</v>
      </c>
      <c r="AP136" s="24" t="s">
        <v>94</v>
      </c>
      <c r="AQ136" s="24" t="s">
        <v>95</v>
      </c>
      <c r="AR136" s="24" t="s">
        <v>96</v>
      </c>
      <c r="AS136" s="24" t="s">
        <v>87</v>
      </c>
    </row>
    <row r="137" spans="2:45" ht="15" customHeight="1">
      <c r="B137" s="887"/>
      <c r="C137" s="888"/>
      <c r="D137" s="257"/>
      <c r="E137" s="675"/>
      <c r="F137" s="533"/>
      <c r="G137" s="678"/>
      <c r="H137" s="678"/>
      <c r="I137" s="679"/>
      <c r="J137" s="28" t="s">
        <v>81</v>
      </c>
      <c r="K137" s="447" t="s">
        <v>220</v>
      </c>
      <c r="L137" s="447"/>
      <c r="M137" s="447"/>
      <c r="N137" s="447"/>
      <c r="O137" s="447"/>
      <c r="P137" s="447"/>
      <c r="Q137" s="447"/>
      <c r="R137" s="448"/>
      <c r="S137" s="245"/>
      <c r="T137" s="244"/>
      <c r="U137" s="244"/>
      <c r="V137" s="244"/>
      <c r="W137" s="244"/>
      <c r="X137" s="244"/>
      <c r="Y137" s="244"/>
      <c r="Z137" s="244"/>
      <c r="AA137" s="244"/>
      <c r="AB137" s="244"/>
      <c r="AC137" s="244"/>
      <c r="AD137" s="613"/>
      <c r="AF137" s="1" t="str">
        <f t="shared" si="0"/>
        <v>□</v>
      </c>
      <c r="AM137" s="14"/>
      <c r="AN137" s="18" t="s">
        <v>63</v>
      </c>
      <c r="AO137" s="18" t="s">
        <v>226</v>
      </c>
      <c r="AP137" s="18" t="s">
        <v>64</v>
      </c>
      <c r="AQ137" s="18" t="s">
        <v>65</v>
      </c>
      <c r="AR137" s="20" t="s">
        <v>88</v>
      </c>
      <c r="AS137" s="20" t="s">
        <v>66</v>
      </c>
    </row>
    <row r="138" spans="2:45" ht="15" customHeight="1">
      <c r="B138" s="887"/>
      <c r="C138" s="888"/>
      <c r="D138" s="257"/>
      <c r="E138" s="675"/>
      <c r="F138" s="533"/>
      <c r="G138" s="678"/>
      <c r="H138" s="678"/>
      <c r="I138" s="679"/>
      <c r="J138" s="28" t="s">
        <v>81</v>
      </c>
      <c r="K138" s="447" t="s">
        <v>227</v>
      </c>
      <c r="L138" s="447"/>
      <c r="M138" s="447"/>
      <c r="N138" s="447"/>
      <c r="O138" s="447"/>
      <c r="P138" s="447"/>
      <c r="Q138" s="447"/>
      <c r="R138" s="448"/>
      <c r="S138" s="245"/>
      <c r="T138" s="244"/>
      <c r="U138" s="244"/>
      <c r="V138" s="244"/>
      <c r="W138" s="244"/>
      <c r="X138" s="244"/>
      <c r="Y138" s="244"/>
      <c r="Z138" s="244"/>
      <c r="AA138" s="244"/>
      <c r="AB138" s="244"/>
      <c r="AC138" s="244"/>
      <c r="AD138" s="613"/>
      <c r="AF138" s="1" t="str">
        <f t="shared" si="0"/>
        <v>□</v>
      </c>
    </row>
    <row r="139" spans="2:45" ht="15" customHeight="1">
      <c r="B139" s="887"/>
      <c r="C139" s="888"/>
      <c r="D139" s="257"/>
      <c r="E139" s="676"/>
      <c r="F139" s="680"/>
      <c r="G139" s="681"/>
      <c r="H139" s="681"/>
      <c r="I139" s="682"/>
      <c r="J139" s="29" t="s">
        <v>81</v>
      </c>
      <c r="K139" s="481" t="s">
        <v>221</v>
      </c>
      <c r="L139" s="481"/>
      <c r="M139" s="481"/>
      <c r="N139" s="481"/>
      <c r="O139" s="481"/>
      <c r="P139" s="481"/>
      <c r="Q139" s="481"/>
      <c r="R139" s="620"/>
      <c r="S139" s="254"/>
      <c r="T139" s="255"/>
      <c r="U139" s="255"/>
      <c r="V139" s="255"/>
      <c r="W139" s="255"/>
      <c r="X139" s="255"/>
      <c r="Y139" s="255"/>
      <c r="Z139" s="255"/>
      <c r="AA139" s="255"/>
      <c r="AB139" s="255"/>
      <c r="AC139" s="255"/>
      <c r="AD139" s="689"/>
      <c r="AF139" s="1" t="str">
        <f t="shared" si="0"/>
        <v>□</v>
      </c>
    </row>
    <row r="140" spans="2:45" ht="15" customHeight="1">
      <c r="B140" s="887"/>
      <c r="C140" s="888"/>
      <c r="D140" s="257"/>
      <c r="E140" s="595" t="s">
        <v>228</v>
      </c>
      <c r="F140" s="495" t="s">
        <v>229</v>
      </c>
      <c r="G140" s="560"/>
      <c r="H140" s="560"/>
      <c r="I140" s="677"/>
      <c r="J140" s="25" t="s">
        <v>68</v>
      </c>
      <c r="K140" s="498" t="s">
        <v>230</v>
      </c>
      <c r="L140" s="498"/>
      <c r="M140" s="498"/>
      <c r="N140" s="498"/>
      <c r="O140" s="498"/>
      <c r="P140" s="498"/>
      <c r="Q140" s="498"/>
      <c r="R140" s="687"/>
      <c r="S140" s="259"/>
      <c r="T140" s="251"/>
      <c r="U140" s="251"/>
      <c r="V140" s="251"/>
      <c r="W140" s="251"/>
      <c r="X140" s="251"/>
      <c r="Y140" s="251"/>
      <c r="Z140" s="251"/>
      <c r="AA140" s="251"/>
      <c r="AB140" s="251"/>
      <c r="AC140" s="251"/>
      <c r="AD140" s="688"/>
      <c r="AF140" s="17" t="str">
        <f t="shared" si="0"/>
        <v>□</v>
      </c>
      <c r="AI140" s="20" t="str">
        <f>IF(AF140&amp;AF141&amp;AF142&amp;AF143="■□□□","◎無し",IF(AF140&amp;AF141&amp;AF142&amp;AF143="□■□□","●適済",IF(AF140&amp;AF141&amp;AF142&amp;AF143="□□■□","●適合",IF(AF140&amp;AF141&amp;AF142&amp;AF143="□□□■","◆未達",IF(AF140&amp;AF141&amp;AF142&amp;AF143="□□□□","■未答","▼矛盾")))))</f>
        <v>■未答</v>
      </c>
      <c r="AJ140" s="26"/>
      <c r="AM140" s="14" t="s">
        <v>91</v>
      </c>
      <c r="AN140" s="24" t="s">
        <v>93</v>
      </c>
      <c r="AO140" s="24" t="s">
        <v>92</v>
      </c>
      <c r="AP140" s="24" t="s">
        <v>94</v>
      </c>
      <c r="AQ140" s="24" t="s">
        <v>95</v>
      </c>
      <c r="AR140" s="24" t="s">
        <v>96</v>
      </c>
      <c r="AS140" s="24" t="s">
        <v>87</v>
      </c>
    </row>
    <row r="141" spans="2:45" ht="15" customHeight="1">
      <c r="B141" s="887"/>
      <c r="C141" s="888"/>
      <c r="D141" s="257"/>
      <c r="E141" s="675"/>
      <c r="F141" s="533"/>
      <c r="G141" s="678"/>
      <c r="H141" s="678"/>
      <c r="I141" s="679"/>
      <c r="J141" s="28" t="s">
        <v>81</v>
      </c>
      <c r="K141" s="447" t="s">
        <v>220</v>
      </c>
      <c r="L141" s="447"/>
      <c r="M141" s="447"/>
      <c r="N141" s="447"/>
      <c r="O141" s="447"/>
      <c r="P141" s="447"/>
      <c r="Q141" s="447"/>
      <c r="R141" s="448"/>
      <c r="S141" s="245"/>
      <c r="T141" s="244"/>
      <c r="U141" s="244"/>
      <c r="V141" s="244"/>
      <c r="W141" s="244"/>
      <c r="X141" s="244"/>
      <c r="Y141" s="244"/>
      <c r="Z141" s="244"/>
      <c r="AA141" s="244"/>
      <c r="AB141" s="244"/>
      <c r="AC141" s="244"/>
      <c r="AD141" s="613"/>
      <c r="AF141" s="1" t="str">
        <f t="shared" si="0"/>
        <v>□</v>
      </c>
      <c r="AM141" s="14"/>
      <c r="AN141" s="18" t="s">
        <v>63</v>
      </c>
      <c r="AO141" s="18" t="s">
        <v>226</v>
      </c>
      <c r="AP141" s="18" t="s">
        <v>64</v>
      </c>
      <c r="AQ141" s="18" t="s">
        <v>65</v>
      </c>
      <c r="AR141" s="20" t="s">
        <v>88</v>
      </c>
      <c r="AS141" s="20" t="s">
        <v>66</v>
      </c>
    </row>
    <row r="142" spans="2:45" ht="15" customHeight="1">
      <c r="B142" s="887"/>
      <c r="C142" s="888"/>
      <c r="D142" s="257"/>
      <c r="E142" s="675"/>
      <c r="F142" s="533"/>
      <c r="G142" s="678"/>
      <c r="H142" s="678"/>
      <c r="I142" s="679"/>
      <c r="J142" s="28" t="s">
        <v>81</v>
      </c>
      <c r="K142" s="447" t="s">
        <v>227</v>
      </c>
      <c r="L142" s="447"/>
      <c r="M142" s="447"/>
      <c r="N142" s="447"/>
      <c r="O142" s="447"/>
      <c r="P142" s="447"/>
      <c r="Q142" s="447"/>
      <c r="R142" s="448"/>
      <c r="S142" s="245"/>
      <c r="T142" s="244"/>
      <c r="U142" s="244"/>
      <c r="V142" s="244"/>
      <c r="W142" s="244"/>
      <c r="X142" s="244"/>
      <c r="Y142" s="244"/>
      <c r="Z142" s="244"/>
      <c r="AA142" s="244"/>
      <c r="AB142" s="244"/>
      <c r="AC142" s="244"/>
      <c r="AD142" s="613"/>
      <c r="AF142" s="1" t="str">
        <f t="shared" si="0"/>
        <v>□</v>
      </c>
    </row>
    <row r="143" spans="2:45" ht="15" customHeight="1">
      <c r="B143" s="887"/>
      <c r="C143" s="888"/>
      <c r="D143" s="257"/>
      <c r="E143" s="675"/>
      <c r="F143" s="533"/>
      <c r="G143" s="678"/>
      <c r="H143" s="678"/>
      <c r="I143" s="679"/>
      <c r="J143" s="29" t="s">
        <v>81</v>
      </c>
      <c r="K143" s="481" t="s">
        <v>221</v>
      </c>
      <c r="L143" s="481"/>
      <c r="M143" s="481"/>
      <c r="N143" s="481"/>
      <c r="O143" s="481"/>
      <c r="P143" s="481"/>
      <c r="Q143" s="481"/>
      <c r="R143" s="620"/>
      <c r="S143" s="254"/>
      <c r="T143" s="255"/>
      <c r="U143" s="255"/>
      <c r="V143" s="255"/>
      <c r="W143" s="255"/>
      <c r="X143" s="255"/>
      <c r="Y143" s="255"/>
      <c r="Z143" s="255"/>
      <c r="AA143" s="255"/>
      <c r="AB143" s="255"/>
      <c r="AC143" s="255"/>
      <c r="AD143" s="689"/>
      <c r="AF143" s="1" t="str">
        <f t="shared" si="0"/>
        <v>□</v>
      </c>
    </row>
    <row r="144" spans="2:45" ht="3.75" customHeight="1">
      <c r="B144" s="887"/>
      <c r="C144" s="888"/>
      <c r="D144" s="698" t="s">
        <v>39</v>
      </c>
      <c r="E144" s="699"/>
      <c r="F144" s="699"/>
      <c r="G144" s="699"/>
      <c r="H144" s="699"/>
      <c r="I144" s="700"/>
      <c r="J144" s="266"/>
      <c r="K144" s="287"/>
      <c r="L144" s="287"/>
      <c r="M144" s="287"/>
      <c r="N144" s="287"/>
      <c r="O144" s="287"/>
      <c r="P144" s="287"/>
      <c r="Q144" s="287"/>
      <c r="R144" s="288"/>
      <c r="S144" s="259"/>
      <c r="T144" s="251"/>
      <c r="U144" s="251"/>
      <c r="V144" s="251"/>
      <c r="W144" s="251"/>
      <c r="X144" s="251"/>
      <c r="Y144" s="251"/>
      <c r="Z144" s="251"/>
      <c r="AA144" s="251"/>
      <c r="AB144" s="251"/>
      <c r="AC144" s="251"/>
      <c r="AD144" s="688"/>
    </row>
    <row r="145" spans="2:62" ht="18" customHeight="1">
      <c r="B145" s="887"/>
      <c r="C145" s="888"/>
      <c r="D145" s="587"/>
      <c r="E145" s="588"/>
      <c r="F145" s="588"/>
      <c r="G145" s="588"/>
      <c r="H145" s="588"/>
      <c r="I145" s="589"/>
      <c r="J145" s="23" t="s">
        <v>81</v>
      </c>
      <c r="K145" s="232" t="s">
        <v>206</v>
      </c>
      <c r="L145" s="232"/>
      <c r="M145" s="232"/>
      <c r="N145" s="232"/>
      <c r="O145" s="232"/>
      <c r="P145" s="290"/>
      <c r="Q145" s="290"/>
      <c r="R145" s="409"/>
      <c r="S145" s="283"/>
      <c r="T145" s="284"/>
      <c r="U145" s="284"/>
      <c r="V145" s="284"/>
      <c r="W145" s="284"/>
      <c r="X145" s="284"/>
      <c r="Y145" s="284"/>
      <c r="Z145" s="284"/>
      <c r="AA145" s="284"/>
      <c r="AB145" s="284"/>
      <c r="AC145" s="285"/>
      <c r="AD145" s="613"/>
      <c r="AF145" s="17" t="str">
        <f>+J145</f>
        <v>□</v>
      </c>
      <c r="AI145" s="20" t="str">
        <f>IF(AF145&amp;AF146&amp;AF147="■□□","●適合",IF(AF145&amp;AF146&amp;AF147="□■□","◆未達",IF(AF145&amp;AF146&amp;AF147="□□■","◆未達",IF(AF145&amp;AF146&amp;AF147="□□□","■未答","▼矛盾"))))</f>
        <v>■未答</v>
      </c>
      <c r="AJ145" s="26"/>
      <c r="AM145" s="14" t="s">
        <v>103</v>
      </c>
      <c r="AN145" s="21" t="s">
        <v>104</v>
      </c>
      <c r="AO145" s="21" t="s">
        <v>105</v>
      </c>
      <c r="AP145" s="21" t="s">
        <v>106</v>
      </c>
      <c r="AQ145" s="21" t="s">
        <v>107</v>
      </c>
      <c r="AR145" s="21" t="s">
        <v>87</v>
      </c>
    </row>
    <row r="146" spans="2:62" ht="18" customHeight="1">
      <c r="B146" s="887"/>
      <c r="C146" s="888"/>
      <c r="D146" s="587"/>
      <c r="E146" s="588"/>
      <c r="F146" s="588"/>
      <c r="G146" s="588"/>
      <c r="H146" s="588"/>
      <c r="I146" s="589"/>
      <c r="J146" s="23" t="s">
        <v>81</v>
      </c>
      <c r="K146" s="232" t="s">
        <v>207</v>
      </c>
      <c r="L146" s="232"/>
      <c r="M146" s="232"/>
      <c r="N146" s="232"/>
      <c r="O146" s="232"/>
      <c r="P146" s="290"/>
      <c r="Q146" s="290"/>
      <c r="R146" s="409"/>
      <c r="S146" s="283"/>
      <c r="T146" s="284"/>
      <c r="U146" s="284"/>
      <c r="V146" s="284"/>
      <c r="W146" s="284"/>
      <c r="X146" s="284"/>
      <c r="Y146" s="284"/>
      <c r="Z146" s="284"/>
      <c r="AA146" s="284"/>
      <c r="AB146" s="284"/>
      <c r="AC146" s="285"/>
      <c r="AD146" s="613"/>
      <c r="AF146" s="1" t="str">
        <f>+J146</f>
        <v>□</v>
      </c>
      <c r="AM146" s="14"/>
      <c r="AN146" s="18" t="s">
        <v>64</v>
      </c>
      <c r="AO146" s="18" t="s">
        <v>65</v>
      </c>
      <c r="AP146" s="18" t="s">
        <v>65</v>
      </c>
      <c r="AQ146" s="20" t="s">
        <v>88</v>
      </c>
      <c r="AR146" s="20" t="s">
        <v>66</v>
      </c>
    </row>
    <row r="147" spans="2:62" ht="18" customHeight="1">
      <c r="B147" s="887"/>
      <c r="C147" s="888"/>
      <c r="D147" s="587"/>
      <c r="E147" s="588"/>
      <c r="F147" s="588"/>
      <c r="G147" s="588"/>
      <c r="H147" s="588"/>
      <c r="I147" s="589"/>
      <c r="J147" s="23" t="s">
        <v>81</v>
      </c>
      <c r="K147" s="232" t="s">
        <v>208</v>
      </c>
      <c r="L147" s="232"/>
      <c r="M147" s="232"/>
      <c r="N147" s="232"/>
      <c r="O147" s="232"/>
      <c r="P147" s="290"/>
      <c r="Q147" s="290"/>
      <c r="R147" s="409"/>
      <c r="S147" s="283"/>
      <c r="T147" s="284"/>
      <c r="U147" s="284"/>
      <c r="V147" s="284"/>
      <c r="W147" s="284"/>
      <c r="X147" s="284"/>
      <c r="Y147" s="284"/>
      <c r="Z147" s="284"/>
      <c r="AA147" s="284"/>
      <c r="AB147" s="284"/>
      <c r="AC147" s="285"/>
      <c r="AD147" s="613"/>
      <c r="AF147" s="1" t="str">
        <f>+J147</f>
        <v>□</v>
      </c>
    </row>
    <row r="148" spans="2:62" ht="6.75" customHeight="1">
      <c r="B148" s="887"/>
      <c r="C148" s="888"/>
      <c r="D148" s="587"/>
      <c r="E148" s="588"/>
      <c r="F148" s="588"/>
      <c r="G148" s="588"/>
      <c r="H148" s="588"/>
      <c r="I148" s="589"/>
      <c r="J148" s="233"/>
      <c r="K148" s="232"/>
      <c r="L148" s="232"/>
      <c r="M148" s="232"/>
      <c r="N148" s="232"/>
      <c r="O148" s="232"/>
      <c r="P148" s="232"/>
      <c r="Q148" s="232"/>
      <c r="R148" s="234"/>
      <c r="S148" s="243"/>
      <c r="T148" s="260"/>
      <c r="U148" s="260"/>
      <c r="V148" s="260"/>
      <c r="W148" s="260"/>
      <c r="X148" s="260"/>
      <c r="Y148" s="260"/>
      <c r="Z148" s="260"/>
      <c r="AA148" s="260"/>
      <c r="AB148" s="260"/>
      <c r="AC148" s="260"/>
      <c r="AD148" s="689"/>
    </row>
    <row r="149" spans="2:62" s="59" customFormat="1" ht="13" customHeight="1">
      <c r="B149" s="887"/>
      <c r="C149" s="888"/>
      <c r="D149" s="701"/>
      <c r="E149" s="72" t="s">
        <v>209</v>
      </c>
      <c r="F149" s="669" t="s">
        <v>210</v>
      </c>
      <c r="G149" s="670"/>
      <c r="H149" s="670"/>
      <c r="I149" s="671"/>
      <c r="J149" s="278"/>
      <c r="K149" s="248"/>
      <c r="L149" s="248"/>
      <c r="M149" s="248"/>
      <c r="N149" s="248"/>
      <c r="O149" s="248"/>
      <c r="P149" s="248"/>
      <c r="Q149" s="248"/>
      <c r="R149" s="249"/>
      <c r="S149" s="259"/>
      <c r="T149" s="251"/>
      <c r="U149" s="251"/>
      <c r="V149" s="251"/>
      <c r="W149" s="251"/>
      <c r="X149" s="251"/>
      <c r="Y149" s="251"/>
      <c r="Z149" s="251"/>
      <c r="AA149" s="251"/>
      <c r="AB149" s="251"/>
      <c r="AC149" s="286"/>
      <c r="AD149" s="617"/>
      <c r="AI149" s="60"/>
      <c r="AJ149" s="60"/>
      <c r="AK149" s="60"/>
      <c r="AL149" s="60"/>
      <c r="AM149" s="60"/>
      <c r="AN149" s="60"/>
      <c r="AO149" s="60"/>
      <c r="AP149" s="60"/>
      <c r="AQ149" s="60"/>
      <c r="BC149" s="60"/>
      <c r="BD149" s="60"/>
      <c r="BE149" s="60"/>
      <c r="BF149" s="60"/>
      <c r="BG149" s="60"/>
      <c r="BH149" s="60"/>
      <c r="BI149" s="60"/>
      <c r="BJ149" s="60"/>
    </row>
    <row r="150" spans="2:62" ht="13" customHeight="1">
      <c r="B150" s="887"/>
      <c r="C150" s="888"/>
      <c r="D150" s="702"/>
      <c r="E150" s="73" t="s">
        <v>211</v>
      </c>
      <c r="F150" s="669" t="s">
        <v>212</v>
      </c>
      <c r="G150" s="673"/>
      <c r="H150" s="673"/>
      <c r="I150" s="674"/>
      <c r="J150" s="279"/>
      <c r="K150" s="232"/>
      <c r="L150" s="232"/>
      <c r="M150" s="232"/>
      <c r="N150" s="232"/>
      <c r="O150" s="232"/>
      <c r="P150" s="232"/>
      <c r="Q150" s="232"/>
      <c r="R150" s="234"/>
      <c r="S150" s="245"/>
      <c r="T150" s="244"/>
      <c r="U150" s="244"/>
      <c r="V150" s="244"/>
      <c r="W150" s="244"/>
      <c r="X150" s="244"/>
      <c r="Y150" s="244"/>
      <c r="Z150" s="244"/>
      <c r="AA150" s="244"/>
      <c r="AB150" s="244"/>
      <c r="AC150" s="261"/>
      <c r="AD150" s="618"/>
    </row>
    <row r="151" spans="2:62" s="59" customFormat="1" ht="18" customHeight="1">
      <c r="B151" s="887"/>
      <c r="C151" s="888"/>
      <c r="D151" s="702"/>
      <c r="E151" s="703" t="s">
        <v>232</v>
      </c>
      <c r="F151" s="710" t="s">
        <v>233</v>
      </c>
      <c r="G151" s="711"/>
      <c r="H151" s="711"/>
      <c r="I151" s="712"/>
      <c r="J151" s="70" t="s">
        <v>81</v>
      </c>
      <c r="K151" s="159" t="s">
        <v>314</v>
      </c>
      <c r="L151" s="232"/>
      <c r="M151" s="232"/>
      <c r="N151" s="232"/>
      <c r="O151" s="232"/>
      <c r="P151" s="232"/>
      <c r="Q151" s="232"/>
      <c r="R151" s="234"/>
      <c r="S151" s="70" t="s">
        <v>81</v>
      </c>
      <c r="T151" s="232" t="s">
        <v>433</v>
      </c>
      <c r="U151" s="244"/>
      <c r="V151" s="244"/>
      <c r="W151" s="244"/>
      <c r="X151" s="244"/>
      <c r="Y151" s="244"/>
      <c r="Z151" s="244"/>
      <c r="AA151" s="244"/>
      <c r="AB151" s="244"/>
      <c r="AC151" s="261"/>
      <c r="AD151" s="618"/>
      <c r="AF151" s="59" t="str">
        <f>J151</f>
        <v>□</v>
      </c>
      <c r="AG151" s="59" t="str">
        <f>S151</f>
        <v>□</v>
      </c>
      <c r="AI151" s="20" t="str">
        <f>IF(AF151&amp;AF154&amp;AF155="■□□","◎無し",IF(AF151&amp;AF154&amp;AF155="□■□","●適合",IF(AF151&amp;AF154&amp;AF155="□□■","◆未達",IF(AF151&amp;AF154&amp;AF155="□□□","■未答","▼矛盾"))))</f>
        <v>■未答</v>
      </c>
      <c r="AJ151" s="26"/>
      <c r="AK151" s="21" t="str">
        <f>IF(AG151&amp;AG152&amp;AG153="■□□","◎無し",IF(AG151&amp;AG152&amp;AG153="□■□","●適合",IF(AG151&amp;AG152&amp;AG153="□□■","●適合",IF(AG151&amp;AG152&amp;AG153="□■■","●適合",IF(AG151&amp;AG152&amp;AG153="□□□","■未答","▼矛盾")))))</f>
        <v>■未答</v>
      </c>
      <c r="AL151" s="2"/>
      <c r="AM151" s="14" t="s">
        <v>103</v>
      </c>
      <c r="AN151" s="21" t="s">
        <v>104</v>
      </c>
      <c r="AO151" s="21" t="s">
        <v>105</v>
      </c>
      <c r="AP151" s="21" t="s">
        <v>106</v>
      </c>
      <c r="AQ151" s="21" t="s">
        <v>107</v>
      </c>
      <c r="AR151" s="21" t="s">
        <v>87</v>
      </c>
      <c r="AS151" s="106"/>
      <c r="BC151" s="60"/>
      <c r="BD151" s="60"/>
      <c r="BE151" s="60"/>
      <c r="BF151" s="60"/>
      <c r="BG151" s="60"/>
      <c r="BH151" s="60"/>
      <c r="BI151" s="60"/>
      <c r="BJ151" s="60"/>
    </row>
    <row r="152" spans="2:62" s="59" customFormat="1" ht="18" customHeight="1">
      <c r="B152" s="887"/>
      <c r="C152" s="888"/>
      <c r="D152" s="702"/>
      <c r="E152" s="704"/>
      <c r="F152" s="716"/>
      <c r="G152" s="717"/>
      <c r="H152" s="717"/>
      <c r="I152" s="718"/>
      <c r="J152" s="289"/>
      <c r="K152" s="290"/>
      <c r="L152" s="232"/>
      <c r="M152" s="232"/>
      <c r="N152" s="232"/>
      <c r="O152" s="232"/>
      <c r="P152" s="232"/>
      <c r="Q152" s="232"/>
      <c r="R152" s="234"/>
      <c r="S152" s="70" t="s">
        <v>81</v>
      </c>
      <c r="T152" s="232" t="s">
        <v>435</v>
      </c>
      <c r="U152" s="244"/>
      <c r="V152" s="244"/>
      <c r="W152" s="244"/>
      <c r="X152" s="244"/>
      <c r="Y152" s="244"/>
      <c r="Z152" s="244"/>
      <c r="AA152" s="244"/>
      <c r="AB152" s="244"/>
      <c r="AC152" s="261"/>
      <c r="AD152" s="618"/>
      <c r="AG152" s="59" t="str">
        <f>S152</f>
        <v>□</v>
      </c>
      <c r="AI152" s="26"/>
      <c r="AJ152" s="26"/>
      <c r="AK152" s="2"/>
      <c r="AL152" s="2"/>
      <c r="AM152" s="14"/>
      <c r="AN152" s="18" t="s">
        <v>63</v>
      </c>
      <c r="AO152" s="18" t="s">
        <v>64</v>
      </c>
      <c r="AP152" s="18" t="s">
        <v>65</v>
      </c>
      <c r="AQ152" s="20" t="s">
        <v>88</v>
      </c>
      <c r="AR152" s="20" t="s">
        <v>66</v>
      </c>
      <c r="AS152" s="107"/>
      <c r="BC152" s="60"/>
      <c r="BD152" s="60"/>
      <c r="BE152" s="60"/>
      <c r="BF152" s="60"/>
      <c r="BG152" s="60"/>
      <c r="BH152" s="60"/>
      <c r="BI152" s="60"/>
      <c r="BJ152" s="60"/>
    </row>
    <row r="153" spans="2:62" s="59" customFormat="1" ht="18" customHeight="1">
      <c r="B153" s="887"/>
      <c r="C153" s="888"/>
      <c r="D153" s="702"/>
      <c r="E153" s="704"/>
      <c r="F153" s="716"/>
      <c r="G153" s="717"/>
      <c r="H153" s="717"/>
      <c r="I153" s="718"/>
      <c r="J153" s="289"/>
      <c r="K153" s="290"/>
      <c r="L153" s="232"/>
      <c r="M153" s="232"/>
      <c r="N153" s="232"/>
      <c r="O153" s="232"/>
      <c r="P153" s="232"/>
      <c r="Q153" s="232"/>
      <c r="R153" s="234"/>
      <c r="S153" s="70" t="s">
        <v>81</v>
      </c>
      <c r="T153" s="232" t="s">
        <v>434</v>
      </c>
      <c r="U153" s="244"/>
      <c r="V153" s="244"/>
      <c r="W153" s="244"/>
      <c r="X153" s="244"/>
      <c r="Y153" s="244"/>
      <c r="Z153" s="244"/>
      <c r="AA153" s="244"/>
      <c r="AB153" s="244"/>
      <c r="AC153" s="261"/>
      <c r="AD153" s="618"/>
      <c r="AG153" s="59" t="str">
        <f>S153</f>
        <v>□</v>
      </c>
      <c r="AI153" s="26"/>
      <c r="AJ153" s="26"/>
      <c r="AK153" s="2"/>
      <c r="AL153" s="2"/>
      <c r="AM153" s="14" t="s">
        <v>103</v>
      </c>
      <c r="AN153" s="21" t="s">
        <v>104</v>
      </c>
      <c r="AO153" s="21" t="s">
        <v>105</v>
      </c>
      <c r="AP153" s="21" t="s">
        <v>106</v>
      </c>
      <c r="AQ153" s="21" t="s">
        <v>450</v>
      </c>
      <c r="AR153" s="21" t="s">
        <v>107</v>
      </c>
      <c r="AS153" s="21" t="s">
        <v>87</v>
      </c>
      <c r="BC153" s="60"/>
      <c r="BD153" s="60"/>
      <c r="BE153" s="60"/>
      <c r="BF153" s="60"/>
      <c r="BG153" s="60"/>
      <c r="BH153" s="60"/>
      <c r="BI153" s="60"/>
      <c r="BJ153" s="60"/>
    </row>
    <row r="154" spans="2:62" ht="18" customHeight="1">
      <c r="B154" s="887"/>
      <c r="C154" s="888"/>
      <c r="D154" s="702"/>
      <c r="E154" s="704"/>
      <c r="F154" s="716"/>
      <c r="G154" s="717"/>
      <c r="H154" s="717"/>
      <c r="I154" s="718"/>
      <c r="J154" s="233"/>
      <c r="K154" s="232"/>
      <c r="L154" s="232"/>
      <c r="M154" s="232"/>
      <c r="N154" s="232"/>
      <c r="O154" s="232"/>
      <c r="P154" s="232"/>
      <c r="Q154" s="232"/>
      <c r="R154" s="234"/>
      <c r="S154" s="706" t="s">
        <v>102</v>
      </c>
      <c r="T154" s="707"/>
      <c r="U154" s="707"/>
      <c r="V154" s="707"/>
      <c r="W154" s="707"/>
      <c r="X154" s="707"/>
      <c r="Y154" s="707"/>
      <c r="Z154" s="707"/>
      <c r="AA154" s="707"/>
      <c r="AB154" s="707"/>
      <c r="AC154" s="708"/>
      <c r="AD154" s="618"/>
      <c r="AF154" s="59" t="str">
        <f>+J155</f>
        <v>□</v>
      </c>
      <c r="AM154" s="14"/>
      <c r="AN154" s="18" t="s">
        <v>63</v>
      </c>
      <c r="AO154" s="18" t="s">
        <v>64</v>
      </c>
      <c r="AP154" s="18" t="s">
        <v>64</v>
      </c>
      <c r="AQ154" s="18" t="s">
        <v>64</v>
      </c>
      <c r="AR154" s="20" t="s">
        <v>88</v>
      </c>
      <c r="AS154" s="20" t="s">
        <v>66</v>
      </c>
    </row>
    <row r="155" spans="2:62" ht="22" customHeight="1">
      <c r="B155" s="887"/>
      <c r="C155" s="888"/>
      <c r="D155" s="702"/>
      <c r="E155" s="704"/>
      <c r="F155" s="713"/>
      <c r="G155" s="714"/>
      <c r="H155" s="714"/>
      <c r="I155" s="715"/>
      <c r="J155" s="28" t="s">
        <v>81</v>
      </c>
      <c r="K155" s="232" t="s">
        <v>160</v>
      </c>
      <c r="L155" s="232"/>
      <c r="M155" s="232"/>
      <c r="N155" s="232"/>
      <c r="O155" s="232"/>
      <c r="P155" s="232"/>
      <c r="Q155" s="232"/>
      <c r="R155" s="234"/>
      <c r="S155" s="709" t="s">
        <v>234</v>
      </c>
      <c r="T155" s="451"/>
      <c r="U155" s="451"/>
      <c r="V155" s="451"/>
      <c r="W155" s="451"/>
      <c r="X155" s="451"/>
      <c r="Y155" s="451"/>
      <c r="Z155" s="446"/>
      <c r="AA155" s="446"/>
      <c r="AB155" s="244" t="s">
        <v>110</v>
      </c>
      <c r="AC155" s="261"/>
      <c r="AD155" s="618"/>
      <c r="AF155" s="59" t="str">
        <f>+J156</f>
        <v>□</v>
      </c>
      <c r="AI155" s="45" t="s">
        <v>235</v>
      </c>
      <c r="AK155" s="20" t="str">
        <f>IF(Z155&gt;0,IF(Z155&lt;300,"③床1100",IF(Z155&lt;650,"②腰800",IF(Z155&gt;=1100,"基準なし","①床1100"))),"■未答")</f>
        <v>■未答</v>
      </c>
    </row>
    <row r="156" spans="2:62" ht="20.149999999999999" customHeight="1">
      <c r="B156" s="887"/>
      <c r="C156" s="888"/>
      <c r="D156" s="702"/>
      <c r="E156" s="704"/>
      <c r="F156" s="710" t="s">
        <v>236</v>
      </c>
      <c r="G156" s="711"/>
      <c r="H156" s="711"/>
      <c r="I156" s="712"/>
      <c r="J156" s="28" t="s">
        <v>81</v>
      </c>
      <c r="K156" s="232" t="s">
        <v>237</v>
      </c>
      <c r="L156" s="232"/>
      <c r="M156" s="232"/>
      <c r="N156" s="232"/>
      <c r="O156" s="232"/>
      <c r="P156" s="232"/>
      <c r="Q156" s="232"/>
      <c r="R156" s="234"/>
      <c r="S156" s="709" t="s">
        <v>238</v>
      </c>
      <c r="T156" s="451"/>
      <c r="U156" s="451"/>
      <c r="V156" s="451"/>
      <c r="W156" s="451"/>
      <c r="X156" s="451"/>
      <c r="Y156" s="451"/>
      <c r="Z156" s="446"/>
      <c r="AA156" s="446"/>
      <c r="AB156" s="244" t="s">
        <v>110</v>
      </c>
      <c r="AC156" s="261"/>
      <c r="AD156" s="618"/>
      <c r="AI156" s="45" t="s">
        <v>239</v>
      </c>
      <c r="AK156" s="20" t="str">
        <f>IF(Z156&gt;0,IF(Z155&lt;300,"◎不問",IF(Z155&lt;650,IF(Z156&lt;800,"◆未達","●適合"),IF(Z155&gt;=1100,"基準なし","◎不問"))),"■未答")</f>
        <v>■未答</v>
      </c>
    </row>
    <row r="157" spans="2:62" ht="20.149999999999999" customHeight="1">
      <c r="B157" s="887"/>
      <c r="C157" s="888"/>
      <c r="D157" s="702"/>
      <c r="E157" s="704"/>
      <c r="F157" s="713"/>
      <c r="G157" s="714"/>
      <c r="H157" s="714"/>
      <c r="I157" s="715"/>
      <c r="J157" s="279"/>
      <c r="K157" s="232"/>
      <c r="L157" s="232"/>
      <c r="M157" s="232"/>
      <c r="N157" s="232"/>
      <c r="O157" s="232"/>
      <c r="P157" s="232"/>
      <c r="Q157" s="232"/>
      <c r="R157" s="234"/>
      <c r="S157" s="709" t="s">
        <v>240</v>
      </c>
      <c r="T157" s="451"/>
      <c r="U157" s="451"/>
      <c r="V157" s="451"/>
      <c r="W157" s="451"/>
      <c r="X157" s="451"/>
      <c r="Y157" s="451"/>
      <c r="Z157" s="446"/>
      <c r="AA157" s="446"/>
      <c r="AB157" s="244" t="s">
        <v>110</v>
      </c>
      <c r="AC157" s="261"/>
      <c r="AD157" s="618"/>
      <c r="AI157" s="45" t="s">
        <v>241</v>
      </c>
      <c r="AK157" s="20" t="str">
        <f>IF(Z155&gt;0,IF(Z155&gt;=300,IF(Z155&lt;650,"◎不問",IF(Z155&lt;1100,IF(Z157&lt;1100,"◆未達","●適合"),"基準なし")),IF(Z157&lt;1100,"◆未達","●適合")),"■未答")</f>
        <v>■未答</v>
      </c>
    </row>
    <row r="158" spans="2:62" ht="20.149999999999999" customHeight="1">
      <c r="B158" s="887"/>
      <c r="C158" s="888"/>
      <c r="D158" s="702"/>
      <c r="E158" s="704"/>
      <c r="F158" s="710" t="s">
        <v>242</v>
      </c>
      <c r="G158" s="711"/>
      <c r="H158" s="711"/>
      <c r="I158" s="712"/>
      <c r="J158" s="235"/>
      <c r="K158" s="232"/>
      <c r="L158" s="232"/>
      <c r="M158" s="232"/>
      <c r="N158" s="232"/>
      <c r="O158" s="232"/>
      <c r="P158" s="232"/>
      <c r="Q158" s="232"/>
      <c r="R158" s="234"/>
      <c r="S158" s="245"/>
      <c r="T158" s="244"/>
      <c r="U158" s="244"/>
      <c r="V158" s="244"/>
      <c r="W158" s="244"/>
      <c r="X158" s="244"/>
      <c r="Y158" s="244"/>
      <c r="Z158" s="719"/>
      <c r="AA158" s="719"/>
      <c r="AB158" s="244"/>
      <c r="AC158" s="261"/>
      <c r="AD158" s="618"/>
      <c r="AI158" s="45" t="s">
        <v>243</v>
      </c>
      <c r="AK158" s="20" t="str">
        <f>IF(Z155&gt;0,IF(Z157&gt;0,IF(Z155+Z156-Z157=0,"●相互OK","▼矛盾"),"■まだ片方"),"■未答")</f>
        <v>■未答</v>
      </c>
    </row>
    <row r="159" spans="2:62" ht="20.149999999999999" customHeight="1">
      <c r="B159" s="889"/>
      <c r="C159" s="890"/>
      <c r="D159" s="702"/>
      <c r="E159" s="705"/>
      <c r="F159" s="713"/>
      <c r="G159" s="714"/>
      <c r="H159" s="714"/>
      <c r="I159" s="715"/>
      <c r="J159" s="291"/>
      <c r="K159" s="252"/>
      <c r="L159" s="252"/>
      <c r="M159" s="252"/>
      <c r="N159" s="252"/>
      <c r="O159" s="252"/>
      <c r="P159" s="252"/>
      <c r="Q159" s="252"/>
      <c r="R159" s="253"/>
      <c r="S159" s="255"/>
      <c r="T159" s="255"/>
      <c r="U159" s="255"/>
      <c r="V159" s="255"/>
      <c r="W159" s="255"/>
      <c r="X159" s="255"/>
      <c r="Y159" s="255"/>
      <c r="Z159" s="255"/>
      <c r="AA159" s="255"/>
      <c r="AB159" s="255"/>
      <c r="AC159" s="265"/>
      <c r="AD159" s="619"/>
    </row>
    <row r="160" spans="2:62" s="59" customFormat="1" ht="22" customHeight="1">
      <c r="B160" s="891" t="s">
        <v>255</v>
      </c>
      <c r="C160" s="892"/>
      <c r="D160" s="702"/>
      <c r="E160" s="703" t="s">
        <v>244</v>
      </c>
      <c r="F160" s="710" t="s">
        <v>245</v>
      </c>
      <c r="G160" s="711"/>
      <c r="H160" s="711"/>
      <c r="I160" s="712"/>
      <c r="J160" s="70" t="s">
        <v>81</v>
      </c>
      <c r="K160" s="159" t="s">
        <v>314</v>
      </c>
      <c r="L160" s="232"/>
      <c r="M160" s="232"/>
      <c r="N160" s="232"/>
      <c r="O160" s="232"/>
      <c r="P160" s="232"/>
      <c r="Q160" s="232"/>
      <c r="R160" s="234"/>
      <c r="S160" s="70" t="s">
        <v>81</v>
      </c>
      <c r="T160" s="232" t="s">
        <v>436</v>
      </c>
      <c r="U160" s="244"/>
      <c r="V160" s="244"/>
      <c r="W160" s="244"/>
      <c r="X160" s="244"/>
      <c r="Y160" s="244"/>
      <c r="Z160" s="244"/>
      <c r="AA160" s="244"/>
      <c r="AB160" s="244"/>
      <c r="AC160" s="261"/>
      <c r="AD160" s="627"/>
      <c r="AE160" s="75"/>
      <c r="AF160" s="59" t="str">
        <f>J160</f>
        <v>□</v>
      </c>
      <c r="AG160" s="59" t="str">
        <f>S160</f>
        <v>□</v>
      </c>
      <c r="AH160" s="75"/>
      <c r="AI160" s="20" t="str">
        <f>IF(AF160&amp;AF163&amp;AF164="■□□","◎無し",IF(AF160&amp;AF163&amp;AF164="□■□","●適合",IF(AF160&amp;AF163&amp;AF164="□□■","◆未達",IF(AF160&amp;AF163&amp;AF164="□□□","■未答","▼矛盾"))))</f>
        <v>■未答</v>
      </c>
      <c r="AJ160" s="26"/>
      <c r="AK160" s="21" t="str">
        <f>IF(AG160&amp;AG161&amp;AG162="■□□","◎無し",IF(AG160&amp;AG161&amp;AG162="□■□","●適合",IF(AG160&amp;AG161&amp;AG162="□□■","●適合",IF(AG160&amp;AG161&amp;AG162="□■■","●適合",IF(AG160&amp;AG161&amp;AG162="□□□","■未答","▼矛盾")))))</f>
        <v>■未答</v>
      </c>
      <c r="AL160" s="2"/>
      <c r="AM160" s="14" t="s">
        <v>103</v>
      </c>
      <c r="AN160" s="21" t="s">
        <v>104</v>
      </c>
      <c r="AO160" s="21" t="s">
        <v>105</v>
      </c>
      <c r="AP160" s="21" t="s">
        <v>106</v>
      </c>
      <c r="AQ160" s="21" t="s">
        <v>107</v>
      </c>
      <c r="AR160" s="21" t="s">
        <v>87</v>
      </c>
      <c r="BC160" s="60"/>
      <c r="BD160" s="60"/>
      <c r="BE160" s="60"/>
      <c r="BF160" s="60"/>
      <c r="BG160" s="60"/>
      <c r="BH160" s="60"/>
      <c r="BI160" s="60"/>
      <c r="BJ160" s="60"/>
    </row>
    <row r="161" spans="2:62" s="59" customFormat="1" ht="22" customHeight="1">
      <c r="B161" s="887"/>
      <c r="C161" s="888"/>
      <c r="D161" s="702"/>
      <c r="E161" s="704"/>
      <c r="F161" s="716"/>
      <c r="G161" s="717"/>
      <c r="H161" s="717"/>
      <c r="I161" s="718"/>
      <c r="J161" s="289"/>
      <c r="K161" s="290"/>
      <c r="L161" s="232"/>
      <c r="M161" s="232"/>
      <c r="N161" s="232"/>
      <c r="O161" s="232"/>
      <c r="P161" s="232"/>
      <c r="Q161" s="232"/>
      <c r="R161" s="234"/>
      <c r="S161" s="70" t="s">
        <v>81</v>
      </c>
      <c r="T161" s="232" t="s">
        <v>435</v>
      </c>
      <c r="U161" s="244"/>
      <c r="V161" s="244"/>
      <c r="W161" s="244"/>
      <c r="X161" s="244"/>
      <c r="Y161" s="244"/>
      <c r="Z161" s="244"/>
      <c r="AA161" s="244"/>
      <c r="AB161" s="244"/>
      <c r="AC161" s="261"/>
      <c r="AD161" s="627"/>
      <c r="AE161" s="75"/>
      <c r="AG161" s="59" t="str">
        <f>S161</f>
        <v>□</v>
      </c>
      <c r="AH161" s="75"/>
      <c r="AI161" s="26"/>
      <c r="AJ161" s="26"/>
      <c r="AK161" s="2"/>
      <c r="AL161" s="2"/>
      <c r="AM161" s="14"/>
      <c r="AN161" s="18" t="s">
        <v>63</v>
      </c>
      <c r="AO161" s="18" t="s">
        <v>64</v>
      </c>
      <c r="AP161" s="18" t="s">
        <v>65</v>
      </c>
      <c r="AQ161" s="20" t="s">
        <v>88</v>
      </c>
      <c r="AR161" s="20" t="s">
        <v>66</v>
      </c>
      <c r="BC161" s="60"/>
      <c r="BD161" s="60"/>
      <c r="BE161" s="60"/>
      <c r="BF161" s="60"/>
      <c r="BG161" s="60"/>
      <c r="BH161" s="60"/>
      <c r="BI161" s="60"/>
      <c r="BJ161" s="60"/>
    </row>
    <row r="162" spans="2:62" s="59" customFormat="1" ht="22" customHeight="1">
      <c r="B162" s="887"/>
      <c r="C162" s="888"/>
      <c r="D162" s="702"/>
      <c r="E162" s="704"/>
      <c r="F162" s="716"/>
      <c r="G162" s="717"/>
      <c r="H162" s="717"/>
      <c r="I162" s="718"/>
      <c r="J162" s="289"/>
      <c r="K162" s="290"/>
      <c r="L162" s="232"/>
      <c r="M162" s="232"/>
      <c r="N162" s="232"/>
      <c r="O162" s="232"/>
      <c r="P162" s="232"/>
      <c r="Q162" s="232"/>
      <c r="R162" s="234"/>
      <c r="S162" s="70" t="s">
        <v>81</v>
      </c>
      <c r="T162" s="232" t="s">
        <v>434</v>
      </c>
      <c r="U162" s="244"/>
      <c r="V162" s="244"/>
      <c r="W162" s="244"/>
      <c r="X162" s="244"/>
      <c r="Y162" s="244"/>
      <c r="Z162" s="244"/>
      <c r="AA162" s="244"/>
      <c r="AB162" s="244"/>
      <c r="AC162" s="261"/>
      <c r="AD162" s="627"/>
      <c r="AE162" s="75"/>
      <c r="AG162" s="59" t="str">
        <f>S162</f>
        <v>□</v>
      </c>
      <c r="AH162" s="75"/>
      <c r="AI162" s="26"/>
      <c r="AJ162" s="26"/>
      <c r="AK162" s="2"/>
      <c r="AL162" s="2"/>
      <c r="AM162" s="14" t="s">
        <v>103</v>
      </c>
      <c r="AN162" s="21" t="s">
        <v>104</v>
      </c>
      <c r="AO162" s="21" t="s">
        <v>105</v>
      </c>
      <c r="AP162" s="21" t="s">
        <v>106</v>
      </c>
      <c r="AQ162" s="21" t="s">
        <v>450</v>
      </c>
      <c r="AR162" s="21" t="s">
        <v>107</v>
      </c>
      <c r="AS162" s="21" t="s">
        <v>87</v>
      </c>
      <c r="BC162" s="60"/>
      <c r="BD162" s="60"/>
      <c r="BE162" s="60"/>
      <c r="BF162" s="60"/>
      <c r="BG162" s="60"/>
      <c r="BH162" s="60"/>
      <c r="BI162" s="60"/>
      <c r="BJ162" s="60"/>
    </row>
    <row r="163" spans="2:62" ht="22" customHeight="1">
      <c r="B163" s="887"/>
      <c r="C163" s="888"/>
      <c r="D163" s="702"/>
      <c r="E163" s="704"/>
      <c r="F163" s="716"/>
      <c r="G163" s="717"/>
      <c r="H163" s="717"/>
      <c r="I163" s="718"/>
      <c r="J163" s="233"/>
      <c r="K163" s="232"/>
      <c r="L163" s="232"/>
      <c r="M163" s="232"/>
      <c r="N163" s="232"/>
      <c r="O163" s="232"/>
      <c r="P163" s="232"/>
      <c r="Q163" s="232"/>
      <c r="R163" s="234"/>
      <c r="S163" s="706" t="s">
        <v>102</v>
      </c>
      <c r="T163" s="707"/>
      <c r="U163" s="707"/>
      <c r="V163" s="707"/>
      <c r="W163" s="707"/>
      <c r="X163" s="707"/>
      <c r="Y163" s="707"/>
      <c r="Z163" s="707"/>
      <c r="AA163" s="707"/>
      <c r="AB163" s="707"/>
      <c r="AC163" s="708"/>
      <c r="AD163" s="627"/>
      <c r="AE163" s="76"/>
      <c r="AF163" s="59" t="str">
        <f>J164</f>
        <v>□</v>
      </c>
      <c r="AG163" s="76"/>
      <c r="AH163" s="76"/>
      <c r="AM163" s="14"/>
      <c r="AN163" s="18" t="s">
        <v>63</v>
      </c>
      <c r="AO163" s="18" t="s">
        <v>64</v>
      </c>
      <c r="AP163" s="18" t="s">
        <v>64</v>
      </c>
      <c r="AQ163" s="18" t="s">
        <v>64</v>
      </c>
      <c r="AR163" s="20" t="s">
        <v>88</v>
      </c>
      <c r="AS163" s="20" t="s">
        <v>66</v>
      </c>
    </row>
    <row r="164" spans="2:62" ht="22" customHeight="1">
      <c r="B164" s="887"/>
      <c r="C164" s="888"/>
      <c r="D164" s="702"/>
      <c r="E164" s="704"/>
      <c r="F164" s="713"/>
      <c r="G164" s="714"/>
      <c r="H164" s="714"/>
      <c r="I164" s="715"/>
      <c r="J164" s="28" t="s">
        <v>81</v>
      </c>
      <c r="K164" s="232" t="s">
        <v>160</v>
      </c>
      <c r="L164" s="232"/>
      <c r="M164" s="232"/>
      <c r="N164" s="232"/>
      <c r="O164" s="232"/>
      <c r="P164" s="232"/>
      <c r="Q164" s="232"/>
      <c r="R164" s="234"/>
      <c r="S164" s="709" t="s">
        <v>246</v>
      </c>
      <c r="T164" s="451"/>
      <c r="U164" s="451"/>
      <c r="V164" s="451"/>
      <c r="W164" s="451"/>
      <c r="X164" s="451"/>
      <c r="Y164" s="451"/>
      <c r="Z164" s="446"/>
      <c r="AA164" s="446"/>
      <c r="AB164" s="244" t="s">
        <v>110</v>
      </c>
      <c r="AC164" s="261"/>
      <c r="AD164" s="627"/>
      <c r="AE164" s="76"/>
      <c r="AF164" s="59" t="str">
        <f>J165</f>
        <v>□</v>
      </c>
      <c r="AG164" s="76"/>
      <c r="AH164" s="76"/>
      <c r="AI164" s="45" t="s">
        <v>247</v>
      </c>
      <c r="AK164" s="20" t="str">
        <f>IF(Z164&gt;0,IF(Z164&lt;300,"③床1100",IF(Z164&lt;650,"②腰800",IF(Z164&gt;=800,"基準なし","①床から"))),"■未答")</f>
        <v>■未答</v>
      </c>
    </row>
    <row r="165" spans="2:62" ht="20.149999999999999" customHeight="1">
      <c r="B165" s="887"/>
      <c r="C165" s="888"/>
      <c r="D165" s="702"/>
      <c r="E165" s="704"/>
      <c r="F165" s="710" t="s">
        <v>248</v>
      </c>
      <c r="G165" s="711"/>
      <c r="H165" s="711"/>
      <c r="I165" s="712"/>
      <c r="J165" s="28" t="s">
        <v>81</v>
      </c>
      <c r="K165" s="232" t="s">
        <v>237</v>
      </c>
      <c r="L165" s="232"/>
      <c r="M165" s="232"/>
      <c r="N165" s="232"/>
      <c r="O165" s="232"/>
      <c r="P165" s="232"/>
      <c r="Q165" s="232"/>
      <c r="R165" s="234"/>
      <c r="S165" s="709" t="s">
        <v>249</v>
      </c>
      <c r="T165" s="451"/>
      <c r="U165" s="451"/>
      <c r="V165" s="451"/>
      <c r="W165" s="451"/>
      <c r="X165" s="451"/>
      <c r="Y165" s="451"/>
      <c r="Z165" s="446"/>
      <c r="AA165" s="446"/>
      <c r="AB165" s="244" t="s">
        <v>110</v>
      </c>
      <c r="AC165" s="261"/>
      <c r="AD165" s="627"/>
      <c r="AE165" s="76"/>
      <c r="AF165" s="76"/>
      <c r="AG165" s="76"/>
      <c r="AH165" s="76"/>
      <c r="AI165" s="45" t="s">
        <v>250</v>
      </c>
      <c r="AK165" s="20" t="str">
        <f>IF(Z165&gt;0,IF(Z164&lt;300,"◎不問",IF(Z164&lt;650,IF(Z165&lt;800,"◆未達","●適合"),IF(Z164&gt;=800,"基準なし","◎不問"))),"■未答")</f>
        <v>■未答</v>
      </c>
    </row>
    <row r="166" spans="2:62" ht="20.149999999999999" customHeight="1">
      <c r="B166" s="887"/>
      <c r="C166" s="888"/>
      <c r="D166" s="702"/>
      <c r="E166" s="704"/>
      <c r="F166" s="713"/>
      <c r="G166" s="714"/>
      <c r="H166" s="714"/>
      <c r="I166" s="715"/>
      <c r="J166" s="279"/>
      <c r="K166" s="232"/>
      <c r="L166" s="232"/>
      <c r="M166" s="232"/>
      <c r="N166" s="232"/>
      <c r="O166" s="232"/>
      <c r="P166" s="232"/>
      <c r="Q166" s="232"/>
      <c r="R166" s="234"/>
      <c r="S166" s="449" t="s">
        <v>251</v>
      </c>
      <c r="T166" s="450"/>
      <c r="U166" s="450"/>
      <c r="V166" s="450"/>
      <c r="W166" s="450"/>
      <c r="X166" s="450"/>
      <c r="Y166" s="450"/>
      <c r="Z166" s="446"/>
      <c r="AA166" s="446"/>
      <c r="AB166" s="244" t="s">
        <v>110</v>
      </c>
      <c r="AC166" s="261"/>
      <c r="AD166" s="627"/>
      <c r="AE166" s="76"/>
      <c r="AF166" s="76"/>
      <c r="AG166" s="76"/>
      <c r="AH166" s="76"/>
      <c r="AI166" s="45" t="s">
        <v>252</v>
      </c>
      <c r="AK166" s="20" t="str">
        <f>IF(Z164&gt;0,IF(Z164&gt;=300,IF(Z164&lt;650,"◎不問",IF(Z164&lt;800,IF(Z166&lt;800,"◆未達","●適合"),"基準なし")),IF(Z166&lt;1100,"◆未達","●適合")),"■未答")</f>
        <v>■未答</v>
      </c>
    </row>
    <row r="167" spans="2:62" ht="20.149999999999999" customHeight="1">
      <c r="B167" s="887"/>
      <c r="C167" s="888"/>
      <c r="D167" s="702"/>
      <c r="E167" s="704"/>
      <c r="F167" s="710" t="s">
        <v>253</v>
      </c>
      <c r="G167" s="711"/>
      <c r="H167" s="711"/>
      <c r="I167" s="712"/>
      <c r="J167" s="235"/>
      <c r="K167" s="232"/>
      <c r="L167" s="232"/>
      <c r="M167" s="232"/>
      <c r="N167" s="232"/>
      <c r="O167" s="232"/>
      <c r="P167" s="232"/>
      <c r="Q167" s="232"/>
      <c r="R167" s="234"/>
      <c r="S167" s="449" t="s">
        <v>254</v>
      </c>
      <c r="T167" s="450"/>
      <c r="U167" s="450"/>
      <c r="V167" s="450"/>
      <c r="W167" s="450"/>
      <c r="X167" s="450"/>
      <c r="Y167" s="450"/>
      <c r="Z167" s="446"/>
      <c r="AA167" s="446"/>
      <c r="AB167" s="244" t="s">
        <v>110</v>
      </c>
      <c r="AC167" s="261"/>
      <c r="AD167" s="627"/>
      <c r="AE167" s="76"/>
      <c r="AF167" s="76"/>
      <c r="AG167" s="76"/>
      <c r="AH167" s="76"/>
      <c r="AI167" s="45" t="s">
        <v>557</v>
      </c>
      <c r="AK167" s="20" t="str">
        <f>IF(Z164&gt;0,IF(Z164&gt;=300,IF(Z164&lt;650,"◎不問",IF(Z164&lt;800,IF(Z167&lt;1100,"◆未達","●適合"),"基準なし")),IF(Z167&lt;1100,"◆未達","●適合")),"■未答")</f>
        <v>■未答</v>
      </c>
    </row>
    <row r="168" spans="2:62" ht="20.149999999999999" customHeight="1">
      <c r="B168" s="887"/>
      <c r="C168" s="888"/>
      <c r="D168" s="702"/>
      <c r="E168" s="705"/>
      <c r="F168" s="713"/>
      <c r="G168" s="714"/>
      <c r="H168" s="714"/>
      <c r="I168" s="715"/>
      <c r="J168" s="291"/>
      <c r="K168" s="252"/>
      <c r="L168" s="252"/>
      <c r="M168" s="252"/>
      <c r="N168" s="252"/>
      <c r="O168" s="252"/>
      <c r="P168" s="252"/>
      <c r="Q168" s="252"/>
      <c r="R168" s="253"/>
      <c r="S168" s="255"/>
      <c r="T168" s="255"/>
      <c r="U168" s="255"/>
      <c r="V168" s="255"/>
      <c r="W168" s="255"/>
      <c r="X168" s="255"/>
      <c r="Y168" s="255"/>
      <c r="Z168" s="255"/>
      <c r="AA168" s="255"/>
      <c r="AB168" s="255"/>
      <c r="AC168" s="265"/>
      <c r="AD168" s="627"/>
      <c r="AE168" s="76"/>
      <c r="AF168" s="76"/>
      <c r="AG168" s="76"/>
      <c r="AH168" s="76"/>
    </row>
    <row r="169" spans="2:62" s="59" customFormat="1" ht="24" customHeight="1">
      <c r="B169" s="887"/>
      <c r="C169" s="888"/>
      <c r="D169" s="738"/>
      <c r="E169" s="703" t="s">
        <v>256</v>
      </c>
      <c r="F169" s="710" t="s">
        <v>257</v>
      </c>
      <c r="G169" s="711"/>
      <c r="H169" s="711"/>
      <c r="I169" s="712"/>
      <c r="J169" s="70" t="s">
        <v>81</v>
      </c>
      <c r="K169" s="232" t="s">
        <v>314</v>
      </c>
      <c r="L169" s="232"/>
      <c r="M169" s="232"/>
      <c r="N169" s="232"/>
      <c r="O169" s="232"/>
      <c r="P169" s="232"/>
      <c r="Q169" s="232"/>
      <c r="R169" s="234"/>
      <c r="S169" s="70" t="s">
        <v>81</v>
      </c>
      <c r="T169" s="232" t="s">
        <v>437</v>
      </c>
      <c r="U169" s="244"/>
      <c r="V169" s="244"/>
      <c r="W169" s="244"/>
      <c r="X169" s="244"/>
      <c r="Y169" s="244"/>
      <c r="Z169" s="244"/>
      <c r="AA169" s="244"/>
      <c r="AB169" s="244"/>
      <c r="AC169" s="261"/>
      <c r="AD169" s="627"/>
      <c r="AF169" s="59" t="str">
        <f>J169</f>
        <v>□</v>
      </c>
      <c r="AG169" s="59" t="str">
        <f>S169</f>
        <v>□</v>
      </c>
      <c r="AI169" s="20" t="str">
        <f>IF(AF169&amp;AF172&amp;AF173="■□□","◎無し",IF(AF169&amp;AF172&amp;AF173="□■□","●適合",IF(AF169&amp;AF172&amp;AF173="□□■","◆未達",IF(AF169&amp;AF172&amp;AF173="□□□","■未答","▼矛盾"))))</f>
        <v>■未答</v>
      </c>
      <c r="AJ169" s="26"/>
      <c r="AK169" s="21" t="str">
        <f>IF(AG169&amp;AG170&amp;AG171="■□□","◎無し",IF(AG169&amp;AG170&amp;AG171="□■□","●適合",IF(AG169&amp;AG170&amp;AG171="□□■","●適合",IF(AG169&amp;AG170&amp;AG171="□■■","●適合",IF(AG169&amp;AG170&amp;AG171="□□□","■未答","▼矛盾")))))</f>
        <v>■未答</v>
      </c>
      <c r="AL169" s="2"/>
      <c r="AM169" s="14" t="s">
        <v>103</v>
      </c>
      <c r="AN169" s="21" t="s">
        <v>104</v>
      </c>
      <c r="AO169" s="21" t="s">
        <v>105</v>
      </c>
      <c r="AP169" s="21" t="s">
        <v>106</v>
      </c>
      <c r="AQ169" s="21" t="s">
        <v>107</v>
      </c>
      <c r="AR169" s="21" t="s">
        <v>87</v>
      </c>
      <c r="BC169" s="60"/>
      <c r="BD169" s="60"/>
      <c r="BE169" s="60"/>
      <c r="BF169" s="60"/>
      <c r="BG169" s="60"/>
      <c r="BH169" s="60"/>
      <c r="BI169" s="60"/>
      <c r="BJ169" s="60"/>
    </row>
    <row r="170" spans="2:62" s="59" customFormat="1" ht="24" customHeight="1">
      <c r="B170" s="887"/>
      <c r="C170" s="888"/>
      <c r="D170" s="738"/>
      <c r="E170" s="704"/>
      <c r="F170" s="716"/>
      <c r="G170" s="717"/>
      <c r="H170" s="717"/>
      <c r="I170" s="718"/>
      <c r="J170" s="289"/>
      <c r="K170" s="290"/>
      <c r="L170" s="232"/>
      <c r="M170" s="232"/>
      <c r="N170" s="232"/>
      <c r="O170" s="232"/>
      <c r="P170" s="232"/>
      <c r="Q170" s="232"/>
      <c r="R170" s="234"/>
      <c r="S170" s="70" t="s">
        <v>81</v>
      </c>
      <c r="T170" s="232" t="s">
        <v>435</v>
      </c>
      <c r="U170" s="244"/>
      <c r="V170" s="244"/>
      <c r="W170" s="244"/>
      <c r="X170" s="244"/>
      <c r="Y170" s="244"/>
      <c r="Z170" s="244"/>
      <c r="AA170" s="244"/>
      <c r="AB170" s="244"/>
      <c r="AC170" s="261"/>
      <c r="AD170" s="627"/>
      <c r="AG170" s="59" t="str">
        <f>S170</f>
        <v>□</v>
      </c>
      <c r="AI170" s="26"/>
      <c r="AJ170" s="26"/>
      <c r="AK170" s="2"/>
      <c r="AL170" s="2"/>
      <c r="AM170" s="14"/>
      <c r="AN170" s="18" t="s">
        <v>63</v>
      </c>
      <c r="AO170" s="18" t="s">
        <v>64</v>
      </c>
      <c r="AP170" s="18" t="s">
        <v>65</v>
      </c>
      <c r="AQ170" s="20" t="s">
        <v>88</v>
      </c>
      <c r="AR170" s="20" t="s">
        <v>66</v>
      </c>
      <c r="BC170" s="60"/>
      <c r="BD170" s="60"/>
      <c r="BE170" s="60"/>
      <c r="BF170" s="60"/>
      <c r="BG170" s="60"/>
      <c r="BH170" s="60"/>
      <c r="BI170" s="60"/>
      <c r="BJ170" s="60"/>
    </row>
    <row r="171" spans="2:62" s="59" customFormat="1" ht="24" customHeight="1">
      <c r="B171" s="887"/>
      <c r="C171" s="888"/>
      <c r="D171" s="738"/>
      <c r="E171" s="704"/>
      <c r="F171" s="716"/>
      <c r="G171" s="717"/>
      <c r="H171" s="717"/>
      <c r="I171" s="718"/>
      <c r="J171" s="289"/>
      <c r="K171" s="290"/>
      <c r="L171" s="232"/>
      <c r="M171" s="232"/>
      <c r="N171" s="232"/>
      <c r="O171" s="232"/>
      <c r="P171" s="232"/>
      <c r="Q171" s="232"/>
      <c r="R171" s="234"/>
      <c r="S171" s="70" t="s">
        <v>81</v>
      </c>
      <c r="T171" s="232" t="s">
        <v>434</v>
      </c>
      <c r="U171" s="244"/>
      <c r="V171" s="244"/>
      <c r="W171" s="244"/>
      <c r="X171" s="244"/>
      <c r="Y171" s="244"/>
      <c r="Z171" s="244"/>
      <c r="AA171" s="244"/>
      <c r="AB171" s="244"/>
      <c r="AC171" s="261"/>
      <c r="AD171" s="627"/>
      <c r="AG171" s="59" t="str">
        <f>S171</f>
        <v>□</v>
      </c>
      <c r="AI171" s="26"/>
      <c r="AJ171" s="26"/>
      <c r="AK171" s="2"/>
      <c r="AL171" s="2"/>
      <c r="AM171" s="14" t="s">
        <v>103</v>
      </c>
      <c r="AN171" s="21" t="s">
        <v>104</v>
      </c>
      <c r="AO171" s="21" t="s">
        <v>105</v>
      </c>
      <c r="AP171" s="21" t="s">
        <v>106</v>
      </c>
      <c r="AQ171" s="21" t="s">
        <v>450</v>
      </c>
      <c r="AR171" s="21" t="s">
        <v>107</v>
      </c>
      <c r="AS171" s="21" t="s">
        <v>87</v>
      </c>
      <c r="BC171" s="60"/>
      <c r="BD171" s="60"/>
      <c r="BE171" s="60"/>
      <c r="BF171" s="60"/>
      <c r="BG171" s="60"/>
      <c r="BH171" s="60"/>
      <c r="BI171" s="60"/>
      <c r="BJ171" s="60"/>
    </row>
    <row r="172" spans="2:62" ht="24" customHeight="1">
      <c r="B172" s="887"/>
      <c r="C172" s="888"/>
      <c r="D172" s="738"/>
      <c r="E172" s="704"/>
      <c r="F172" s="716"/>
      <c r="G172" s="717"/>
      <c r="H172" s="717"/>
      <c r="I172" s="718"/>
      <c r="J172" s="233"/>
      <c r="K172" s="232"/>
      <c r="L172" s="232"/>
      <c r="M172" s="232"/>
      <c r="N172" s="232"/>
      <c r="O172" s="232"/>
      <c r="P172" s="232"/>
      <c r="Q172" s="232"/>
      <c r="R172" s="234"/>
      <c r="S172" s="706" t="s">
        <v>102</v>
      </c>
      <c r="T172" s="707"/>
      <c r="U172" s="707"/>
      <c r="V172" s="707"/>
      <c r="W172" s="707"/>
      <c r="X172" s="707"/>
      <c r="Y172" s="707"/>
      <c r="Z172" s="707"/>
      <c r="AA172" s="707"/>
      <c r="AB172" s="707"/>
      <c r="AC172" s="708"/>
      <c r="AD172" s="627"/>
      <c r="AF172" s="59" t="str">
        <f>J173</f>
        <v>□</v>
      </c>
      <c r="AM172" s="14"/>
      <c r="AN172" s="18" t="s">
        <v>63</v>
      </c>
      <c r="AO172" s="18" t="s">
        <v>64</v>
      </c>
      <c r="AP172" s="18" t="s">
        <v>64</v>
      </c>
      <c r="AQ172" s="18" t="s">
        <v>64</v>
      </c>
      <c r="AR172" s="20" t="s">
        <v>88</v>
      </c>
      <c r="AS172" s="20" t="s">
        <v>66</v>
      </c>
    </row>
    <row r="173" spans="2:62" ht="24" customHeight="1">
      <c r="B173" s="887"/>
      <c r="C173" s="888"/>
      <c r="D173" s="738"/>
      <c r="E173" s="704"/>
      <c r="F173" s="713"/>
      <c r="G173" s="714"/>
      <c r="H173" s="714"/>
      <c r="I173" s="715"/>
      <c r="J173" s="28" t="s">
        <v>81</v>
      </c>
      <c r="K173" s="232" t="s">
        <v>160</v>
      </c>
      <c r="L173" s="232"/>
      <c r="M173" s="232"/>
      <c r="N173" s="232"/>
      <c r="O173" s="232"/>
      <c r="P173" s="232"/>
      <c r="Q173" s="232"/>
      <c r="R173" s="234"/>
      <c r="S173" s="449" t="s">
        <v>234</v>
      </c>
      <c r="T173" s="450"/>
      <c r="U173" s="450"/>
      <c r="V173" s="450"/>
      <c r="W173" s="450"/>
      <c r="X173" s="450"/>
      <c r="Y173" s="450"/>
      <c r="Z173" s="446"/>
      <c r="AA173" s="446"/>
      <c r="AB173" s="244" t="s">
        <v>110</v>
      </c>
      <c r="AC173" s="261"/>
      <c r="AD173" s="627"/>
      <c r="AF173" s="59" t="str">
        <f>J174</f>
        <v>□</v>
      </c>
      <c r="AI173" s="45" t="s">
        <v>258</v>
      </c>
      <c r="AK173" s="20" t="str">
        <f>IF(Z173&gt;0,IF(Z173&lt;650,"②擁800",IF(Z173&gt;800,"基準なし","①床踏800")),"■未答")</f>
        <v>■未答</v>
      </c>
    </row>
    <row r="174" spans="2:62" ht="24" customHeight="1">
      <c r="B174" s="887"/>
      <c r="C174" s="888"/>
      <c r="D174" s="738"/>
      <c r="E174" s="704"/>
      <c r="F174" s="710" t="s">
        <v>40</v>
      </c>
      <c r="G174" s="711"/>
      <c r="H174" s="711"/>
      <c r="I174" s="712"/>
      <c r="J174" s="28" t="s">
        <v>81</v>
      </c>
      <c r="K174" s="232" t="s">
        <v>237</v>
      </c>
      <c r="L174" s="232"/>
      <c r="M174" s="232"/>
      <c r="N174" s="232"/>
      <c r="O174" s="232"/>
      <c r="P174" s="232"/>
      <c r="Q174" s="232"/>
      <c r="R174" s="234"/>
      <c r="S174" s="449" t="s">
        <v>238</v>
      </c>
      <c r="T174" s="450"/>
      <c r="U174" s="450"/>
      <c r="V174" s="450"/>
      <c r="W174" s="450"/>
      <c r="X174" s="450"/>
      <c r="Y174" s="450"/>
      <c r="Z174" s="446"/>
      <c r="AA174" s="446"/>
      <c r="AB174" s="244" t="s">
        <v>110</v>
      </c>
      <c r="AC174" s="261"/>
      <c r="AD174" s="627"/>
      <c r="AI174" s="45" t="s">
        <v>259</v>
      </c>
      <c r="AK174" s="20" t="str">
        <f>IF(Z174&gt;0,IF(Z174&lt;800,"◆未達","●適合"),"■未答")</f>
        <v>■未答</v>
      </c>
    </row>
    <row r="175" spans="2:62" ht="24" customHeight="1">
      <c r="B175" s="887"/>
      <c r="C175" s="888"/>
      <c r="D175" s="738"/>
      <c r="E175" s="705"/>
      <c r="F175" s="713"/>
      <c r="G175" s="714"/>
      <c r="H175" s="714"/>
      <c r="I175" s="715"/>
      <c r="J175" s="252"/>
      <c r="K175" s="252"/>
      <c r="L175" s="252"/>
      <c r="M175" s="252"/>
      <c r="N175" s="252"/>
      <c r="O175" s="252"/>
      <c r="P175" s="252"/>
      <c r="Q175" s="252"/>
      <c r="R175" s="253"/>
      <c r="S175" s="245" t="s">
        <v>240</v>
      </c>
      <c r="T175" s="244"/>
      <c r="U175" s="244"/>
      <c r="V175" s="244"/>
      <c r="W175" s="244"/>
      <c r="X175" s="244"/>
      <c r="Y175" s="244"/>
      <c r="Z175" s="446"/>
      <c r="AA175" s="446"/>
      <c r="AB175" s="244" t="s">
        <v>110</v>
      </c>
      <c r="AC175" s="265"/>
      <c r="AD175" s="627"/>
      <c r="AI175" s="45" t="s">
        <v>241</v>
      </c>
      <c r="AK175" s="20" t="str">
        <f>IF(Z175&gt;0,IF(Z175&lt;800,"◆未達","●適合"),"■未答")</f>
        <v>■未答</v>
      </c>
    </row>
    <row r="176" spans="2:62" ht="24" customHeight="1">
      <c r="B176" s="887"/>
      <c r="C176" s="888"/>
      <c r="D176" s="596" t="s">
        <v>41</v>
      </c>
      <c r="E176" s="600"/>
      <c r="F176" s="600"/>
      <c r="G176" s="600"/>
      <c r="H176" s="600"/>
      <c r="I176" s="601"/>
      <c r="J176" s="25" t="s">
        <v>68</v>
      </c>
      <c r="K176" s="248" t="s">
        <v>101</v>
      </c>
      <c r="L176" s="248"/>
      <c r="M176" s="248"/>
      <c r="N176" s="248"/>
      <c r="O176" s="248"/>
      <c r="P176" s="248"/>
      <c r="Q176" s="248"/>
      <c r="R176" s="249"/>
      <c r="S176" s="251"/>
      <c r="T176" s="251"/>
      <c r="U176" s="251"/>
      <c r="V176" s="251"/>
      <c r="W176" s="251"/>
      <c r="X176" s="251"/>
      <c r="Y176" s="251"/>
      <c r="Z176" s="251"/>
      <c r="AA176" s="251"/>
      <c r="AB176" s="251"/>
      <c r="AC176" s="251"/>
      <c r="AD176" s="617"/>
      <c r="AF176" s="1" t="str">
        <f t="shared" ref="AF176:AF178" si="1">+J176</f>
        <v>□</v>
      </c>
      <c r="AI176" s="20" t="str">
        <f>IF(AF176&amp;AF177&amp;AF178="■□□","◎無し",IF(AF176&amp;AF177&amp;AF178="□■□","●適合",IF(AF176&amp;AF177&amp;AF178="□□■","◆未達",IF(AF176&amp;AF177&amp;AF178="□□□","■未答","▼矛盾"))))</f>
        <v>■未答</v>
      </c>
      <c r="AJ176" s="26"/>
      <c r="AK176" s="2" t="str">
        <f>IF(X177&gt;110,"&gt;110","")</f>
        <v/>
      </c>
      <c r="AM176" s="14" t="s">
        <v>103</v>
      </c>
      <c r="AN176" s="21" t="s">
        <v>104</v>
      </c>
      <c r="AO176" s="21" t="s">
        <v>105</v>
      </c>
      <c r="AP176" s="21" t="s">
        <v>106</v>
      </c>
      <c r="AQ176" s="21" t="s">
        <v>107</v>
      </c>
      <c r="AR176" s="21" t="s">
        <v>87</v>
      </c>
    </row>
    <row r="177" spans="2:44" ht="29.25" customHeight="1">
      <c r="B177" s="887"/>
      <c r="C177" s="888"/>
      <c r="D177" s="602"/>
      <c r="E177" s="603"/>
      <c r="F177" s="603"/>
      <c r="G177" s="603"/>
      <c r="H177" s="603"/>
      <c r="I177" s="604"/>
      <c r="J177" s="28" t="s">
        <v>81</v>
      </c>
      <c r="K177" s="232" t="s">
        <v>160</v>
      </c>
      <c r="L177" s="232"/>
      <c r="M177" s="232"/>
      <c r="N177" s="232"/>
      <c r="O177" s="232"/>
      <c r="P177" s="232"/>
      <c r="Q177" s="232"/>
      <c r="R177" s="234"/>
      <c r="S177" s="737" t="s">
        <v>260</v>
      </c>
      <c r="T177" s="624"/>
      <c r="U177" s="624"/>
      <c r="V177" s="624"/>
      <c r="W177" s="624"/>
      <c r="X177" s="624"/>
      <c r="Y177" s="624"/>
      <c r="Z177" s="446"/>
      <c r="AA177" s="446"/>
      <c r="AB177" s="244" t="s">
        <v>110</v>
      </c>
      <c r="AC177" s="244"/>
      <c r="AD177" s="618"/>
      <c r="AF177" s="1" t="str">
        <f t="shared" si="1"/>
        <v>□</v>
      </c>
      <c r="AI177" s="45" t="s">
        <v>261</v>
      </c>
      <c r="AK177" s="20" t="str">
        <f>IF(Z177&gt;0,IF(Z177&gt;110,"◆未達","●適合"),"■未答")</f>
        <v>■未答</v>
      </c>
      <c r="AM177" s="14"/>
      <c r="AN177" s="18" t="s">
        <v>63</v>
      </c>
      <c r="AO177" s="18" t="s">
        <v>64</v>
      </c>
      <c r="AP177" s="18" t="s">
        <v>65</v>
      </c>
      <c r="AQ177" s="20" t="s">
        <v>88</v>
      </c>
      <c r="AR177" s="20" t="s">
        <v>66</v>
      </c>
    </row>
    <row r="178" spans="2:44" ht="24" customHeight="1" thickBot="1">
      <c r="B178" s="893"/>
      <c r="C178" s="894"/>
      <c r="D178" s="649"/>
      <c r="E178" s="650"/>
      <c r="F178" s="650"/>
      <c r="G178" s="650"/>
      <c r="H178" s="650"/>
      <c r="I178" s="651"/>
      <c r="J178" s="77" t="s">
        <v>81</v>
      </c>
      <c r="K178" s="273" t="s">
        <v>237</v>
      </c>
      <c r="L178" s="273"/>
      <c r="M178" s="273"/>
      <c r="N178" s="273"/>
      <c r="O178" s="273"/>
      <c r="P178" s="273"/>
      <c r="Q178" s="273"/>
      <c r="R178" s="274"/>
      <c r="S178" s="276"/>
      <c r="T178" s="276"/>
      <c r="U178" s="276"/>
      <c r="V178" s="276"/>
      <c r="W178" s="276"/>
      <c r="X178" s="276"/>
      <c r="Y178" s="276"/>
      <c r="Z178" s="276"/>
      <c r="AA178" s="276"/>
      <c r="AB178" s="276"/>
      <c r="AC178" s="276"/>
      <c r="AD178" s="639"/>
      <c r="AF178" s="1" t="str">
        <f t="shared" si="1"/>
        <v>□</v>
      </c>
    </row>
    <row r="179" spans="2:44" ht="16" customHeight="1">
      <c r="B179" s="720" t="s">
        <v>262</v>
      </c>
      <c r="C179" s="721"/>
      <c r="D179" s="726" t="s">
        <v>263</v>
      </c>
      <c r="E179" s="727"/>
      <c r="F179" s="727"/>
      <c r="G179" s="727"/>
      <c r="H179" s="727"/>
      <c r="I179" s="728"/>
      <c r="J179" s="61" t="s">
        <v>68</v>
      </c>
      <c r="K179" s="509" t="s">
        <v>438</v>
      </c>
      <c r="L179" s="509"/>
      <c r="M179" s="509"/>
      <c r="N179" s="509"/>
      <c r="O179" s="509"/>
      <c r="P179" s="509"/>
      <c r="Q179" s="509"/>
      <c r="R179" s="735"/>
      <c r="S179" s="239"/>
      <c r="T179" s="240"/>
      <c r="U179" s="240"/>
      <c r="V179" s="240"/>
      <c r="W179" s="240"/>
      <c r="X179" s="240"/>
      <c r="Y179" s="240"/>
      <c r="Z179" s="240"/>
      <c r="AA179" s="240"/>
      <c r="AB179" s="240"/>
      <c r="AC179" s="240"/>
      <c r="AD179" s="647"/>
      <c r="AF179" s="1" t="str">
        <f t="shared" ref="AF179:AF186" si="2">+J179</f>
        <v>□</v>
      </c>
      <c r="AI179" s="20" t="str">
        <f>IF(AF179&amp;AF180&amp;AF181="■□□","◎無し",IF(AF179&amp;AF180&amp;AF181="□■□","●適合",IF(AF179&amp;AF180&amp;AF181="□□■","◆未達",IF(AF179&amp;AF180&amp;AF181="□□□","■未答","▼矛盾"))))</f>
        <v>■未答</v>
      </c>
      <c r="AJ179" s="26"/>
      <c r="AM179" s="14" t="s">
        <v>103</v>
      </c>
      <c r="AN179" s="21" t="s">
        <v>104</v>
      </c>
      <c r="AO179" s="21" t="s">
        <v>105</v>
      </c>
      <c r="AP179" s="21" t="s">
        <v>106</v>
      </c>
      <c r="AQ179" s="21" t="s">
        <v>107</v>
      </c>
      <c r="AR179" s="21" t="s">
        <v>87</v>
      </c>
    </row>
    <row r="180" spans="2:44" ht="16" customHeight="1">
      <c r="B180" s="722"/>
      <c r="C180" s="723"/>
      <c r="D180" s="729"/>
      <c r="E180" s="730"/>
      <c r="F180" s="730"/>
      <c r="G180" s="730"/>
      <c r="H180" s="730"/>
      <c r="I180" s="731"/>
      <c r="J180" s="28" t="s">
        <v>81</v>
      </c>
      <c r="K180" s="447" t="s">
        <v>472</v>
      </c>
      <c r="L180" s="447"/>
      <c r="M180" s="447"/>
      <c r="N180" s="447"/>
      <c r="O180" s="447"/>
      <c r="P180" s="447"/>
      <c r="Q180" s="447"/>
      <c r="R180" s="448"/>
      <c r="S180" s="245"/>
      <c r="T180" s="244"/>
      <c r="U180" s="244"/>
      <c r="V180" s="244"/>
      <c r="W180" s="244"/>
      <c r="X180" s="244"/>
      <c r="Y180" s="244"/>
      <c r="Z180" s="244"/>
      <c r="AA180" s="244"/>
      <c r="AB180" s="244"/>
      <c r="AC180" s="244"/>
      <c r="AD180" s="618"/>
      <c r="AF180" s="1" t="str">
        <f t="shared" si="2"/>
        <v>□</v>
      </c>
      <c r="AM180" s="14"/>
      <c r="AN180" s="18" t="s">
        <v>63</v>
      </c>
      <c r="AO180" s="18" t="s">
        <v>64</v>
      </c>
      <c r="AP180" s="18" t="s">
        <v>65</v>
      </c>
      <c r="AQ180" s="20" t="s">
        <v>88</v>
      </c>
      <c r="AR180" s="20" t="s">
        <v>66</v>
      </c>
    </row>
    <row r="181" spans="2:44" ht="16" customHeight="1" thickBot="1">
      <c r="B181" s="724"/>
      <c r="C181" s="725"/>
      <c r="D181" s="732"/>
      <c r="E181" s="733"/>
      <c r="F181" s="733"/>
      <c r="G181" s="733"/>
      <c r="H181" s="733"/>
      <c r="I181" s="734"/>
      <c r="J181" s="77" t="s">
        <v>81</v>
      </c>
      <c r="K181" s="566" t="s">
        <v>266</v>
      </c>
      <c r="L181" s="566"/>
      <c r="M181" s="566"/>
      <c r="N181" s="566"/>
      <c r="O181" s="566"/>
      <c r="P181" s="566"/>
      <c r="Q181" s="566"/>
      <c r="R181" s="736"/>
      <c r="S181" s="275"/>
      <c r="T181" s="276"/>
      <c r="U181" s="276"/>
      <c r="V181" s="276"/>
      <c r="W181" s="276"/>
      <c r="X181" s="276"/>
      <c r="Y181" s="276"/>
      <c r="Z181" s="276"/>
      <c r="AA181" s="276"/>
      <c r="AB181" s="276"/>
      <c r="AC181" s="276"/>
      <c r="AD181" s="639"/>
      <c r="AF181" s="1" t="str">
        <f t="shared" si="2"/>
        <v>□</v>
      </c>
    </row>
    <row r="182" spans="2:44" ht="17.25" customHeight="1">
      <c r="B182" s="910" t="s">
        <v>267</v>
      </c>
      <c r="C182" s="911"/>
      <c r="D182" s="916" t="s">
        <v>268</v>
      </c>
      <c r="E182" s="917"/>
      <c r="F182" s="917"/>
      <c r="G182" s="917"/>
      <c r="H182" s="917"/>
      <c r="I182" s="918"/>
      <c r="J182" s="178" t="s">
        <v>68</v>
      </c>
      <c r="K182" s="498" t="s">
        <v>546</v>
      </c>
      <c r="L182" s="498"/>
      <c r="M182" s="498"/>
      <c r="N182" s="498"/>
      <c r="O182" s="498"/>
      <c r="P182" s="498"/>
      <c r="Q182" s="498"/>
      <c r="R182" s="687"/>
      <c r="S182" s="239"/>
      <c r="T182" s="240"/>
      <c r="U182" s="240"/>
      <c r="V182" s="240"/>
      <c r="W182" s="240"/>
      <c r="X182" s="240"/>
      <c r="Y182" s="240"/>
      <c r="Z182" s="240"/>
      <c r="AA182" s="240"/>
      <c r="AB182" s="240"/>
      <c r="AC182" s="240"/>
      <c r="AD182" s="241"/>
      <c r="AF182" s="1" t="str">
        <f t="shared" si="2"/>
        <v>□</v>
      </c>
      <c r="AI182" s="20" t="str">
        <f>IF(AF182&amp;AF183&amp;AF184="■□□","◎無し",IF(AF182&amp;AF183&amp;AF184="□■□","●適合",IF(AF182&amp;AF183&amp;AF184="□□■","◆未達",IF(AF182&amp;AF183&amp;AF184="□□□","■未答","▼矛盾"))))</f>
        <v>■未答</v>
      </c>
      <c r="AM182" s="160" t="s">
        <v>103</v>
      </c>
      <c r="AN182" s="21" t="s">
        <v>104</v>
      </c>
      <c r="AO182" s="21" t="s">
        <v>105</v>
      </c>
      <c r="AP182" s="21" t="s">
        <v>106</v>
      </c>
      <c r="AQ182" s="21" t="s">
        <v>107</v>
      </c>
      <c r="AR182" s="21" t="s">
        <v>87</v>
      </c>
    </row>
    <row r="183" spans="2:44" ht="17.25" customHeight="1">
      <c r="B183" s="912"/>
      <c r="C183" s="913"/>
      <c r="D183" s="919"/>
      <c r="E183" s="920"/>
      <c r="F183" s="920"/>
      <c r="G183" s="920"/>
      <c r="H183" s="920"/>
      <c r="I183" s="921"/>
      <c r="J183" s="179" t="s">
        <v>68</v>
      </c>
      <c r="K183" s="447" t="s">
        <v>444</v>
      </c>
      <c r="L183" s="447"/>
      <c r="M183" s="237"/>
      <c r="N183" s="447"/>
      <c r="O183" s="447"/>
      <c r="P183" s="447"/>
      <c r="Q183" s="232"/>
      <c r="R183" s="234"/>
      <c r="S183" s="16" t="s">
        <v>81</v>
      </c>
      <c r="T183" s="624" t="s">
        <v>271</v>
      </c>
      <c r="U183" s="624"/>
      <c r="V183" s="624"/>
      <c r="W183" s="624"/>
      <c r="X183" s="624"/>
      <c r="Y183" s="624"/>
      <c r="Z183" s="624"/>
      <c r="AA183" s="624"/>
      <c r="AB183" s="624"/>
      <c r="AC183" s="640"/>
      <c r="AD183" s="613"/>
      <c r="AF183" s="1" t="str">
        <f t="shared" si="2"/>
        <v>□</v>
      </c>
      <c r="AI183" s="180"/>
      <c r="AJ183" s="19"/>
      <c r="AM183" s="160"/>
      <c r="AN183" s="18" t="s">
        <v>63</v>
      </c>
      <c r="AO183" s="18" t="s">
        <v>64</v>
      </c>
      <c r="AP183" s="18" t="s">
        <v>65</v>
      </c>
      <c r="AQ183" s="20" t="s">
        <v>88</v>
      </c>
      <c r="AR183" s="20" t="s">
        <v>66</v>
      </c>
    </row>
    <row r="184" spans="2:44" ht="17.25" customHeight="1">
      <c r="B184" s="912"/>
      <c r="C184" s="913"/>
      <c r="D184" s="919"/>
      <c r="E184" s="920"/>
      <c r="F184" s="920"/>
      <c r="G184" s="920"/>
      <c r="H184" s="920"/>
      <c r="I184" s="921"/>
      <c r="J184" s="103" t="s">
        <v>81</v>
      </c>
      <c r="K184" s="252" t="s">
        <v>439</v>
      </c>
      <c r="L184" s="252"/>
      <c r="M184" s="252"/>
      <c r="N184" s="252"/>
      <c r="O184" s="252"/>
      <c r="P184" s="252"/>
      <c r="Q184" s="252"/>
      <c r="R184" s="253"/>
      <c r="S184" s="254"/>
      <c r="T184" s="255"/>
      <c r="U184" s="255"/>
      <c r="V184" s="255"/>
      <c r="W184" s="255"/>
      <c r="X184" s="255"/>
      <c r="Y184" s="255"/>
      <c r="Z184" s="255"/>
      <c r="AA184" s="255"/>
      <c r="AB184" s="255"/>
      <c r="AC184" s="292"/>
      <c r="AD184" s="689"/>
      <c r="AF184" s="1" t="str">
        <f t="shared" si="2"/>
        <v>□</v>
      </c>
    </row>
    <row r="185" spans="2:44" ht="17.149999999999999" customHeight="1">
      <c r="B185" s="912"/>
      <c r="C185" s="913"/>
      <c r="D185" s="293"/>
      <c r="E185" s="739" t="s">
        <v>272</v>
      </c>
      <c r="F185" s="740"/>
      <c r="G185" s="740"/>
      <c r="H185" s="740"/>
      <c r="I185" s="741"/>
      <c r="J185" s="25" t="s">
        <v>81</v>
      </c>
      <c r="K185" s="248" t="s">
        <v>164</v>
      </c>
      <c r="L185" s="248"/>
      <c r="M185" s="248"/>
      <c r="N185" s="248"/>
      <c r="O185" s="248"/>
      <c r="P185" s="248"/>
      <c r="Q185" s="248"/>
      <c r="R185" s="249"/>
      <c r="S185" s="259"/>
      <c r="T185" s="251"/>
      <c r="U185" s="251"/>
      <c r="V185" s="251"/>
      <c r="W185" s="251"/>
      <c r="X185" s="251"/>
      <c r="Y185" s="251"/>
      <c r="Z185" s="251"/>
      <c r="AA185" s="251"/>
      <c r="AB185" s="251"/>
      <c r="AC185" s="269" t="s">
        <v>273</v>
      </c>
      <c r="AD185" s="617"/>
      <c r="AF185" s="1" t="str">
        <f t="shared" si="2"/>
        <v>□</v>
      </c>
      <c r="AI185" s="18" t="str">
        <f>IF(AF185&amp;AF186="■□","●適合",IF(AF185&amp;AF186="□■","◆未達",IF(AF185&amp;AF186="□□","■未答","▼矛盾")))</f>
        <v>■未答</v>
      </c>
      <c r="AJ185" s="19"/>
      <c r="AM185" s="14" t="s">
        <v>83</v>
      </c>
      <c r="AN185" s="21" t="s">
        <v>84</v>
      </c>
      <c r="AO185" s="21" t="s">
        <v>85</v>
      </c>
      <c r="AP185" s="21" t="s">
        <v>86</v>
      </c>
      <c r="AQ185" s="21" t="s">
        <v>87</v>
      </c>
    </row>
    <row r="186" spans="2:44" ht="17.149999999999999" customHeight="1">
      <c r="B186" s="912"/>
      <c r="C186" s="913"/>
      <c r="D186" s="293"/>
      <c r="E186" s="729"/>
      <c r="F186" s="730"/>
      <c r="G186" s="730"/>
      <c r="H186" s="730"/>
      <c r="I186" s="731"/>
      <c r="J186" s="28" t="s">
        <v>81</v>
      </c>
      <c r="K186" s="232" t="s">
        <v>166</v>
      </c>
      <c r="L186" s="232"/>
      <c r="M186" s="232"/>
      <c r="N186" s="232"/>
      <c r="O186" s="232"/>
      <c r="P186" s="232"/>
      <c r="Q186" s="232"/>
      <c r="R186" s="234"/>
      <c r="S186" s="737" t="s">
        <v>274</v>
      </c>
      <c r="T186" s="624"/>
      <c r="U186" s="624"/>
      <c r="V186" s="624"/>
      <c r="W186" s="624"/>
      <c r="X186" s="624"/>
      <c r="Y186" s="446"/>
      <c r="Z186" s="446"/>
      <c r="AA186" s="446"/>
      <c r="AB186" s="167" t="s">
        <v>110</v>
      </c>
      <c r="AC186" s="167"/>
      <c r="AD186" s="618"/>
      <c r="AF186" s="1" t="str">
        <f t="shared" si="2"/>
        <v>□</v>
      </c>
      <c r="AI186" s="45" t="s">
        <v>275</v>
      </c>
      <c r="AK186" s="20" t="str">
        <f>IF(Y186&gt;0,IF(Y186&lt;1300,"◆未達","●適合"),"■未答")</f>
        <v>■未答</v>
      </c>
      <c r="AN186" s="18" t="s">
        <v>64</v>
      </c>
      <c r="AO186" s="18" t="s">
        <v>65</v>
      </c>
      <c r="AP186" s="20" t="s">
        <v>88</v>
      </c>
      <c r="AQ186" s="20" t="s">
        <v>66</v>
      </c>
    </row>
    <row r="187" spans="2:44" ht="17.149999999999999" customHeight="1">
      <c r="B187" s="912"/>
      <c r="C187" s="913"/>
      <c r="D187" s="293"/>
      <c r="E187" s="742"/>
      <c r="F187" s="743"/>
      <c r="G187" s="743"/>
      <c r="H187" s="743"/>
      <c r="I187" s="744"/>
      <c r="J187" s="262"/>
      <c r="K187" s="252"/>
      <c r="L187" s="252"/>
      <c r="M187" s="252"/>
      <c r="N187" s="252"/>
      <c r="O187" s="252"/>
      <c r="P187" s="252"/>
      <c r="Q187" s="252"/>
      <c r="R187" s="253"/>
      <c r="S187" s="254"/>
      <c r="T187" s="255"/>
      <c r="U187" s="255"/>
      <c r="V187" s="255"/>
      <c r="W187" s="255"/>
      <c r="X187" s="255"/>
      <c r="Y187" s="255"/>
      <c r="Z187" s="255"/>
      <c r="AA187" s="255"/>
      <c r="AB187" s="255"/>
      <c r="AC187" s="255"/>
      <c r="AD187" s="619"/>
    </row>
    <row r="188" spans="2:44" ht="20.149999999999999" customHeight="1">
      <c r="B188" s="912"/>
      <c r="C188" s="913"/>
      <c r="D188" s="293"/>
      <c r="E188" s="739" t="s">
        <v>276</v>
      </c>
      <c r="F188" s="740"/>
      <c r="G188" s="740"/>
      <c r="H188" s="740"/>
      <c r="I188" s="741"/>
      <c r="J188" s="25" t="s">
        <v>81</v>
      </c>
      <c r="K188" s="248" t="s">
        <v>164</v>
      </c>
      <c r="L188" s="248"/>
      <c r="M188" s="248"/>
      <c r="N188" s="248"/>
      <c r="O188" s="248"/>
      <c r="P188" s="248"/>
      <c r="Q188" s="248"/>
      <c r="R188" s="249"/>
      <c r="S188" s="745" t="s">
        <v>277</v>
      </c>
      <c r="T188" s="746"/>
      <c r="U188" s="746"/>
      <c r="V188" s="746"/>
      <c r="W188" s="746"/>
      <c r="X188" s="746"/>
      <c r="Y188" s="747"/>
      <c r="Z188" s="747"/>
      <c r="AA188" s="747"/>
      <c r="AB188" s="34" t="s">
        <v>110</v>
      </c>
      <c r="AC188" s="34"/>
      <c r="AD188" s="617"/>
      <c r="AF188" s="1" t="str">
        <f>+J188</f>
        <v>□</v>
      </c>
      <c r="AI188" s="18" t="str">
        <f>IF(AF188&amp;AF189="■□","●適合",IF(AF188&amp;AF189="□■","◆未達",IF(AF188&amp;AF189="□□","■未答","▼矛盾")))</f>
        <v>■未答</v>
      </c>
      <c r="AJ188" s="19"/>
      <c r="AM188" s="14" t="s">
        <v>83</v>
      </c>
      <c r="AN188" s="21" t="s">
        <v>84</v>
      </c>
      <c r="AO188" s="21" t="s">
        <v>85</v>
      </c>
      <c r="AP188" s="21" t="s">
        <v>86</v>
      </c>
      <c r="AQ188" s="21" t="s">
        <v>87</v>
      </c>
    </row>
    <row r="189" spans="2:44" ht="20.149999999999999" customHeight="1">
      <c r="B189" s="912"/>
      <c r="C189" s="913"/>
      <c r="D189" s="293"/>
      <c r="E189" s="729"/>
      <c r="F189" s="730"/>
      <c r="G189" s="730"/>
      <c r="H189" s="730"/>
      <c r="I189" s="731"/>
      <c r="J189" s="28" t="s">
        <v>81</v>
      </c>
      <c r="K189" s="232" t="s">
        <v>166</v>
      </c>
      <c r="L189" s="232"/>
      <c r="M189" s="232"/>
      <c r="N189" s="232"/>
      <c r="O189" s="232"/>
      <c r="P189" s="232"/>
      <c r="Q189" s="232"/>
      <c r="R189" s="234"/>
      <c r="S189" s="245"/>
      <c r="T189" s="244"/>
      <c r="U189" s="244"/>
      <c r="V189" s="244"/>
      <c r="W189" s="244"/>
      <c r="X189" s="244"/>
      <c r="Y189" s="244"/>
      <c r="Z189" s="244"/>
      <c r="AA189" s="244"/>
      <c r="AB189" s="244"/>
      <c r="AC189" s="244"/>
      <c r="AD189" s="618"/>
      <c r="AF189" s="1" t="str">
        <f>+J189</f>
        <v>□</v>
      </c>
      <c r="AI189" s="45" t="s">
        <v>278</v>
      </c>
      <c r="AK189" s="20" t="str">
        <f>IF(Y188&gt;0,IF(Y188&lt;500,"◆未達","●適合"),"■未答")</f>
        <v>■未答</v>
      </c>
      <c r="AN189" s="18" t="s">
        <v>64</v>
      </c>
      <c r="AO189" s="18" t="s">
        <v>65</v>
      </c>
      <c r="AP189" s="20" t="s">
        <v>88</v>
      </c>
      <c r="AQ189" s="20" t="s">
        <v>66</v>
      </c>
    </row>
    <row r="190" spans="2:44" ht="20.149999999999999" customHeight="1">
      <c r="B190" s="912"/>
      <c r="C190" s="913"/>
      <c r="D190" s="293"/>
      <c r="E190" s="742"/>
      <c r="F190" s="743"/>
      <c r="G190" s="743"/>
      <c r="H190" s="743"/>
      <c r="I190" s="744"/>
      <c r="J190" s="262"/>
      <c r="K190" s="252"/>
      <c r="L190" s="252"/>
      <c r="M190" s="252"/>
      <c r="N190" s="252"/>
      <c r="O190" s="252"/>
      <c r="P190" s="252"/>
      <c r="Q190" s="252"/>
      <c r="R190" s="253"/>
      <c r="S190" s="254"/>
      <c r="T190" s="255"/>
      <c r="U190" s="255"/>
      <c r="V190" s="255"/>
      <c r="W190" s="255"/>
      <c r="X190" s="255"/>
      <c r="Y190" s="255"/>
      <c r="Z190" s="255"/>
      <c r="AA190" s="255"/>
      <c r="AB190" s="255"/>
      <c r="AC190" s="255"/>
      <c r="AD190" s="619"/>
    </row>
    <row r="191" spans="2:44" ht="17.149999999999999" customHeight="1">
      <c r="B191" s="912"/>
      <c r="C191" s="913"/>
      <c r="D191" s="739" t="s">
        <v>279</v>
      </c>
      <c r="E191" s="740"/>
      <c r="F191" s="740"/>
      <c r="G191" s="740"/>
      <c r="H191" s="740"/>
      <c r="I191" s="741"/>
      <c r="J191" s="25" t="s">
        <v>81</v>
      </c>
      <c r="K191" s="248" t="s">
        <v>164</v>
      </c>
      <c r="L191" s="248"/>
      <c r="M191" s="248"/>
      <c r="N191" s="248"/>
      <c r="O191" s="248"/>
      <c r="P191" s="248"/>
      <c r="Q191" s="248"/>
      <c r="R191" s="249"/>
      <c r="S191" s="745" t="s">
        <v>280</v>
      </c>
      <c r="T191" s="746"/>
      <c r="U191" s="746"/>
      <c r="V191" s="746"/>
      <c r="W191" s="746"/>
      <c r="X191" s="746"/>
      <c r="Y191" s="747"/>
      <c r="Z191" s="747"/>
      <c r="AA191" s="747"/>
      <c r="AB191" s="34" t="s">
        <v>116</v>
      </c>
      <c r="AC191" s="34"/>
      <c r="AD191" s="617"/>
      <c r="AF191" s="1" t="str">
        <f>+J191</f>
        <v>□</v>
      </c>
      <c r="AI191" s="18" t="str">
        <f>IF(AF191&amp;AF192="■□","●適合",IF(AF191&amp;AF192="□■","◆未達",IF(AF191&amp;AF192="□□","■未答","▼矛盾")))</f>
        <v>■未答</v>
      </c>
      <c r="AJ191" s="19"/>
      <c r="AM191" s="14" t="s">
        <v>83</v>
      </c>
      <c r="AN191" s="21" t="s">
        <v>84</v>
      </c>
      <c r="AO191" s="21" t="s">
        <v>85</v>
      </c>
      <c r="AP191" s="21" t="s">
        <v>86</v>
      </c>
      <c r="AQ191" s="21" t="s">
        <v>87</v>
      </c>
    </row>
    <row r="192" spans="2:44" ht="17.149999999999999" customHeight="1" thickBot="1">
      <c r="B192" s="914"/>
      <c r="C192" s="915"/>
      <c r="D192" s="732"/>
      <c r="E192" s="733"/>
      <c r="F192" s="733"/>
      <c r="G192" s="733"/>
      <c r="H192" s="733"/>
      <c r="I192" s="734"/>
      <c r="J192" s="77" t="s">
        <v>81</v>
      </c>
      <c r="K192" s="232" t="s">
        <v>166</v>
      </c>
      <c r="L192" s="273"/>
      <c r="M192" s="273"/>
      <c r="N192" s="273"/>
      <c r="O192" s="273"/>
      <c r="P192" s="273"/>
      <c r="Q192" s="273"/>
      <c r="R192" s="274"/>
      <c r="S192" s="275"/>
      <c r="T192" s="276"/>
      <c r="U192" s="276"/>
      <c r="V192" s="276"/>
      <c r="W192" s="276"/>
      <c r="X192" s="276"/>
      <c r="Y192" s="276"/>
      <c r="Z192" s="276"/>
      <c r="AA192" s="276"/>
      <c r="AB192" s="276"/>
      <c r="AC192" s="276"/>
      <c r="AD192" s="639"/>
      <c r="AF192" s="1" t="str">
        <f>+J192</f>
        <v>□</v>
      </c>
      <c r="AI192" s="45" t="s">
        <v>278</v>
      </c>
      <c r="AK192" s="20" t="str">
        <f>IF(Y191&gt;0,IF(Y191&lt;9,"◆未達","●適合"),"■未答")</f>
        <v>■未答</v>
      </c>
      <c r="AN192" s="18" t="s">
        <v>64</v>
      </c>
      <c r="AO192" s="18" t="s">
        <v>65</v>
      </c>
      <c r="AP192" s="20" t="s">
        <v>88</v>
      </c>
      <c r="AQ192" s="20" t="s">
        <v>66</v>
      </c>
    </row>
    <row r="193" spans="2:44" ht="24" customHeight="1" thickBot="1">
      <c r="B193" s="748" t="s">
        <v>443</v>
      </c>
      <c r="C193" s="749"/>
      <c r="D193" s="749"/>
      <c r="E193" s="749"/>
      <c r="F193" s="749"/>
      <c r="G193" s="749"/>
      <c r="H193" s="749"/>
      <c r="I193" s="749"/>
      <c r="J193" s="141"/>
      <c r="K193" s="141"/>
      <c r="L193" s="141"/>
      <c r="M193" s="141"/>
      <c r="N193" s="141"/>
      <c r="O193" s="141"/>
      <c r="P193" s="141"/>
      <c r="Q193" s="141"/>
      <c r="R193" s="141"/>
      <c r="S193" s="142"/>
      <c r="T193" s="142"/>
      <c r="U193" s="142"/>
      <c r="V193" s="142"/>
      <c r="W193" s="142"/>
      <c r="X193" s="142"/>
      <c r="Y193" s="142"/>
      <c r="Z193" s="142"/>
      <c r="AA193" s="142"/>
      <c r="AB193" s="142"/>
      <c r="AC193" s="142"/>
      <c r="AD193" s="143"/>
    </row>
    <row r="194" spans="2:44" ht="24" customHeight="1">
      <c r="B194" s="790" t="s">
        <v>281</v>
      </c>
      <c r="C194" s="772"/>
      <c r="D194" s="644" t="s">
        <v>42</v>
      </c>
      <c r="E194" s="645"/>
      <c r="F194" s="645"/>
      <c r="G194" s="645"/>
      <c r="H194" s="645"/>
      <c r="I194" s="646"/>
      <c r="J194" s="25" t="s">
        <v>68</v>
      </c>
      <c r="K194" s="13" t="s">
        <v>282</v>
      </c>
      <c r="L194" s="68"/>
      <c r="M194" s="68"/>
      <c r="N194" s="68"/>
      <c r="O194" s="68"/>
      <c r="P194" s="68"/>
      <c r="Q194" s="68"/>
      <c r="R194" s="69"/>
      <c r="S194" s="239"/>
      <c r="T194" s="240"/>
      <c r="U194" s="240"/>
      <c r="V194" s="240"/>
      <c r="W194" s="240"/>
      <c r="X194" s="240"/>
      <c r="Y194" s="240"/>
      <c r="Z194" s="240"/>
      <c r="AA194" s="240"/>
      <c r="AB194" s="240"/>
      <c r="AC194" s="240"/>
      <c r="AD194" s="241"/>
      <c r="AF194" s="17" t="str">
        <f>+J194</f>
        <v>□</v>
      </c>
      <c r="AI194" s="20" t="str">
        <f>IF(AF194&amp;AF195&amp;AG195="■□□","◎無し",IF(AF194&amp;AF195&amp;AG195="□■□","●適合",IF(AF194&amp;AF195&amp;AG195="□□■","◆未達",IF(AF194&amp;AF195&amp;AG195="□□□","■未答","▼矛盾"))))</f>
        <v>■未答</v>
      </c>
      <c r="AJ194" s="26"/>
      <c r="AM194" s="14" t="s">
        <v>103</v>
      </c>
      <c r="AN194" s="21" t="s">
        <v>104</v>
      </c>
      <c r="AO194" s="21" t="s">
        <v>105</v>
      </c>
      <c r="AP194" s="21" t="s">
        <v>106</v>
      </c>
      <c r="AQ194" s="21" t="s">
        <v>107</v>
      </c>
      <c r="AR194" s="21" t="s">
        <v>87</v>
      </c>
    </row>
    <row r="195" spans="2:44" ht="24" customHeight="1">
      <c r="B195" s="791"/>
      <c r="C195" s="678"/>
      <c r="D195" s="605"/>
      <c r="E195" s="606"/>
      <c r="F195" s="606"/>
      <c r="G195" s="606"/>
      <c r="H195" s="606"/>
      <c r="I195" s="607"/>
      <c r="J195" s="70" t="s">
        <v>68</v>
      </c>
      <c r="K195" s="481" t="s">
        <v>269</v>
      </c>
      <c r="L195" s="481"/>
      <c r="M195" s="71" t="s">
        <v>81</v>
      </c>
      <c r="N195" s="481" t="s">
        <v>270</v>
      </c>
      <c r="O195" s="481"/>
      <c r="P195" s="481"/>
      <c r="Q195" s="410"/>
      <c r="R195" s="411"/>
      <c r="S195" s="254"/>
      <c r="T195" s="255"/>
      <c r="U195" s="255"/>
      <c r="V195" s="255"/>
      <c r="W195" s="255"/>
      <c r="X195" s="255"/>
      <c r="Y195" s="255"/>
      <c r="Z195" s="255"/>
      <c r="AA195" s="255"/>
      <c r="AB195" s="255"/>
      <c r="AC195" s="255"/>
      <c r="AD195" s="271"/>
      <c r="AF195" s="1" t="str">
        <f>+J195</f>
        <v>□</v>
      </c>
      <c r="AG195" s="1" t="str">
        <f>+M195</f>
        <v>□</v>
      </c>
      <c r="AM195" s="14"/>
      <c r="AN195" s="18" t="s">
        <v>63</v>
      </c>
      <c r="AO195" s="18" t="s">
        <v>64</v>
      </c>
      <c r="AP195" s="18" t="s">
        <v>65</v>
      </c>
      <c r="AQ195" s="20" t="s">
        <v>88</v>
      </c>
      <c r="AR195" s="20" t="s">
        <v>66</v>
      </c>
    </row>
    <row r="196" spans="2:44" ht="17.149999999999999" customHeight="1">
      <c r="B196" s="791"/>
      <c r="C196" s="678"/>
      <c r="D196" s="596" t="s">
        <v>43</v>
      </c>
      <c r="E196" s="600"/>
      <c r="F196" s="600"/>
      <c r="G196" s="600"/>
      <c r="H196" s="600"/>
      <c r="I196" s="601"/>
      <c r="J196" s="294"/>
      <c r="K196" s="287"/>
      <c r="L196" s="287"/>
      <c r="M196" s="294"/>
      <c r="N196" s="287"/>
      <c r="O196" s="78" t="s">
        <v>81</v>
      </c>
      <c r="P196" s="498" t="s">
        <v>283</v>
      </c>
      <c r="Q196" s="498"/>
      <c r="R196" s="687"/>
      <c r="S196" s="259"/>
      <c r="T196" s="251"/>
      <c r="U196" s="251"/>
      <c r="V196" s="251"/>
      <c r="W196" s="251"/>
      <c r="X196" s="251"/>
      <c r="Y196" s="251"/>
      <c r="Z196" s="251"/>
      <c r="AA196" s="251"/>
      <c r="AB196" s="251"/>
      <c r="AC196" s="251"/>
      <c r="AD196" s="688"/>
      <c r="AF196" s="17" t="str">
        <f>+O196</f>
        <v>□</v>
      </c>
      <c r="AI196" s="20" t="str">
        <f>IF(AF196&amp;AF197&amp;AF198="■□□","◎無し",IF(AF196&amp;AF197&amp;AF198="□■□","●適合",IF(AF196&amp;AF197&amp;AF198="□□■","◆未達",IF(AF196&amp;AF197&amp;AF198="□□□","■未答","▼矛盾"))))</f>
        <v>■未答</v>
      </c>
    </row>
    <row r="197" spans="2:44" ht="17.149999999999999" customHeight="1">
      <c r="B197" s="791"/>
      <c r="C197" s="678"/>
      <c r="D197" s="602"/>
      <c r="E197" s="603"/>
      <c r="F197" s="603"/>
      <c r="G197" s="603"/>
      <c r="H197" s="603"/>
      <c r="I197" s="604"/>
      <c r="J197" s="70" t="s">
        <v>68</v>
      </c>
      <c r="K197" s="447" t="s">
        <v>284</v>
      </c>
      <c r="L197" s="447"/>
      <c r="M197" s="447"/>
      <c r="N197" s="447"/>
      <c r="O197" s="447"/>
      <c r="P197" s="447"/>
      <c r="Q197" s="447"/>
      <c r="R197" s="448"/>
      <c r="S197" s="245"/>
      <c r="T197" s="244"/>
      <c r="U197" s="244"/>
      <c r="V197" s="244"/>
      <c r="W197" s="244"/>
      <c r="X197" s="244"/>
      <c r="Y197" s="244"/>
      <c r="Z197" s="244"/>
      <c r="AA197" s="244"/>
      <c r="AB197" s="244"/>
      <c r="AC197" s="244"/>
      <c r="AD197" s="613"/>
      <c r="AF197" s="1" t="str">
        <f>+J197</f>
        <v>□</v>
      </c>
      <c r="AJ197" s="26"/>
      <c r="AM197" s="14" t="s">
        <v>103</v>
      </c>
      <c r="AN197" s="21" t="s">
        <v>104</v>
      </c>
      <c r="AO197" s="21" t="s">
        <v>105</v>
      </c>
      <c r="AP197" s="21" t="s">
        <v>106</v>
      </c>
      <c r="AQ197" s="21" t="s">
        <v>107</v>
      </c>
      <c r="AR197" s="21" t="s">
        <v>87</v>
      </c>
    </row>
    <row r="198" spans="2:44" ht="17.149999999999999" customHeight="1">
      <c r="B198" s="791"/>
      <c r="C198" s="678"/>
      <c r="D198" s="605"/>
      <c r="E198" s="606"/>
      <c r="F198" s="606"/>
      <c r="G198" s="606"/>
      <c r="H198" s="606"/>
      <c r="I198" s="607"/>
      <c r="J198" s="71" t="s">
        <v>68</v>
      </c>
      <c r="K198" s="481" t="s">
        <v>285</v>
      </c>
      <c r="L198" s="481"/>
      <c r="M198" s="481"/>
      <c r="N198" s="481"/>
      <c r="O198" s="481"/>
      <c r="P198" s="481"/>
      <c r="Q198" s="481"/>
      <c r="R198" s="620"/>
      <c r="S198" s="254"/>
      <c r="T198" s="255"/>
      <c r="U198" s="255"/>
      <c r="V198" s="255"/>
      <c r="W198" s="255"/>
      <c r="X198" s="255"/>
      <c r="Y198" s="255"/>
      <c r="Z198" s="255"/>
      <c r="AA198" s="255"/>
      <c r="AB198" s="255"/>
      <c r="AC198" s="255"/>
      <c r="AD198" s="689"/>
      <c r="AF198" s="1" t="str">
        <f>+J198</f>
        <v>□</v>
      </c>
      <c r="AM198" s="14"/>
      <c r="AN198" s="18" t="s">
        <v>63</v>
      </c>
      <c r="AO198" s="18" t="s">
        <v>64</v>
      </c>
      <c r="AP198" s="18" t="s">
        <v>65</v>
      </c>
      <c r="AQ198" s="20" t="s">
        <v>88</v>
      </c>
      <c r="AR198" s="20" t="s">
        <v>66</v>
      </c>
    </row>
    <row r="199" spans="2:44" ht="17" customHeight="1">
      <c r="B199" s="791"/>
      <c r="C199" s="678"/>
      <c r="D199" s="596" t="s">
        <v>44</v>
      </c>
      <c r="E199" s="600"/>
      <c r="F199" s="600"/>
      <c r="G199" s="600"/>
      <c r="H199" s="600"/>
      <c r="I199" s="601"/>
      <c r="J199" s="294"/>
      <c r="K199" s="287"/>
      <c r="L199" s="287"/>
      <c r="M199" s="294"/>
      <c r="N199" s="287"/>
      <c r="O199" s="78" t="s">
        <v>81</v>
      </c>
      <c r="P199" s="498" t="s">
        <v>341</v>
      </c>
      <c r="Q199" s="498"/>
      <c r="R199" s="687"/>
      <c r="S199" s="79" t="s">
        <v>81</v>
      </c>
      <c r="T199" s="751" t="s">
        <v>286</v>
      </c>
      <c r="U199" s="751"/>
      <c r="V199" s="751"/>
      <c r="W199" s="751"/>
      <c r="X199" s="751"/>
      <c r="Y199" s="751"/>
      <c r="Z199" s="751"/>
      <c r="AA199" s="751"/>
      <c r="AB199" s="751"/>
      <c r="AC199" s="752"/>
      <c r="AD199" s="672"/>
      <c r="AF199" s="17" t="str">
        <f>+O199</f>
        <v>□</v>
      </c>
      <c r="AI199" s="20" t="str">
        <f>IF(AF199&amp;AF200&amp;AF201="■□□","◎無し",IF(AF199&amp;AF200&amp;AF201="□■□","●適合",IF(AF199&amp;AF200&amp;AF201="□□■","◆未達",IF(AF199&amp;AF200&amp;AF201="□□□","■未答","▼矛盾"))))</f>
        <v>■未答</v>
      </c>
    </row>
    <row r="200" spans="2:44" ht="17.149999999999999" customHeight="1">
      <c r="B200" s="791"/>
      <c r="C200" s="678"/>
      <c r="D200" s="602"/>
      <c r="E200" s="603"/>
      <c r="F200" s="603"/>
      <c r="G200" s="603"/>
      <c r="H200" s="603"/>
      <c r="I200" s="604"/>
      <c r="J200" s="70" t="s">
        <v>68</v>
      </c>
      <c r="K200" s="447" t="s">
        <v>287</v>
      </c>
      <c r="L200" s="447"/>
      <c r="M200" s="447"/>
      <c r="N200" s="447"/>
      <c r="O200" s="447"/>
      <c r="P200" s="447"/>
      <c r="Q200" s="447"/>
      <c r="R200" s="448"/>
      <c r="S200" s="16" t="s">
        <v>81</v>
      </c>
      <c r="T200" s="450" t="s">
        <v>288</v>
      </c>
      <c r="U200" s="450"/>
      <c r="V200" s="450"/>
      <c r="W200" s="450"/>
      <c r="X200" s="450"/>
      <c r="Y200" s="450"/>
      <c r="Z200" s="450"/>
      <c r="AA200" s="450"/>
      <c r="AB200" s="450"/>
      <c r="AC200" s="452"/>
      <c r="AD200" s="667"/>
      <c r="AF200" s="1" t="str">
        <f>+J200</f>
        <v>□</v>
      </c>
      <c r="AJ200" s="26"/>
      <c r="AM200" s="14" t="s">
        <v>103</v>
      </c>
      <c r="AN200" s="21" t="s">
        <v>104</v>
      </c>
      <c r="AO200" s="21" t="s">
        <v>105</v>
      </c>
      <c r="AP200" s="21" t="s">
        <v>106</v>
      </c>
      <c r="AQ200" s="21" t="s">
        <v>107</v>
      </c>
      <c r="AR200" s="21" t="s">
        <v>87</v>
      </c>
    </row>
    <row r="201" spans="2:44" ht="17.149999999999999" customHeight="1">
      <c r="B201" s="791"/>
      <c r="C201" s="678"/>
      <c r="D201" s="602"/>
      <c r="E201" s="603"/>
      <c r="F201" s="603"/>
      <c r="G201" s="603"/>
      <c r="H201" s="603"/>
      <c r="I201" s="604"/>
      <c r="J201" s="71" t="s">
        <v>68</v>
      </c>
      <c r="K201" s="481" t="s">
        <v>289</v>
      </c>
      <c r="L201" s="481"/>
      <c r="M201" s="481"/>
      <c r="N201" s="481"/>
      <c r="O201" s="481"/>
      <c r="P201" s="481"/>
      <c r="Q201" s="481"/>
      <c r="R201" s="620"/>
      <c r="S201" s="254"/>
      <c r="T201" s="255"/>
      <c r="U201" s="255"/>
      <c r="V201" s="255"/>
      <c r="W201" s="255"/>
      <c r="X201" s="255"/>
      <c r="Y201" s="255"/>
      <c r="Z201" s="255"/>
      <c r="AA201" s="255"/>
      <c r="AB201" s="255"/>
      <c r="AC201" s="265"/>
      <c r="AD201" s="667"/>
      <c r="AF201" s="1" t="str">
        <f>+J201</f>
        <v>□</v>
      </c>
      <c r="AM201" s="14"/>
      <c r="AN201" s="18" t="s">
        <v>63</v>
      </c>
      <c r="AO201" s="18" t="s">
        <v>64</v>
      </c>
      <c r="AP201" s="18" t="s">
        <v>65</v>
      </c>
      <c r="AQ201" s="20" t="s">
        <v>88</v>
      </c>
      <c r="AR201" s="20" t="s">
        <v>66</v>
      </c>
    </row>
    <row r="202" spans="2:44" ht="21.75" customHeight="1">
      <c r="B202" s="791"/>
      <c r="C202" s="678"/>
      <c r="D202" s="257"/>
      <c r="E202" s="596" t="s">
        <v>45</v>
      </c>
      <c r="F202" s="600"/>
      <c r="G202" s="600"/>
      <c r="H202" s="600"/>
      <c r="I202" s="601"/>
      <c r="J202" s="248"/>
      <c r="K202" s="248"/>
      <c r="L202" s="248"/>
      <c r="M202" s="248"/>
      <c r="N202" s="248"/>
      <c r="O202" s="294"/>
      <c r="P202" s="287"/>
      <c r="Q202" s="287"/>
      <c r="R202" s="288"/>
      <c r="S202" s="259"/>
      <c r="T202" s="251"/>
      <c r="U202" s="295"/>
      <c r="V202" s="251"/>
      <c r="W202" s="251"/>
      <c r="X202" s="251"/>
      <c r="Y202" s="296"/>
      <c r="Z202" s="296"/>
      <c r="AA202" s="296"/>
      <c r="AB202" s="251"/>
      <c r="AC202" s="269" t="s">
        <v>102</v>
      </c>
      <c r="AD202" s="667"/>
    </row>
    <row r="203" spans="2:44" ht="17.149999999999999" customHeight="1">
      <c r="B203" s="791"/>
      <c r="C203" s="678"/>
      <c r="D203" s="257"/>
      <c r="E203" s="602"/>
      <c r="F203" s="603"/>
      <c r="G203" s="603"/>
      <c r="H203" s="603"/>
      <c r="I203" s="604"/>
      <c r="J203" s="232"/>
      <c r="K203" s="232"/>
      <c r="L203" s="232"/>
      <c r="M203" s="232"/>
      <c r="N203" s="232"/>
      <c r="O203" s="70" t="s">
        <v>81</v>
      </c>
      <c r="P203" s="625" t="s">
        <v>283</v>
      </c>
      <c r="Q203" s="625"/>
      <c r="R203" s="626"/>
      <c r="S203" s="245"/>
      <c r="T203" s="244"/>
      <c r="U203" s="754" t="s">
        <v>290</v>
      </c>
      <c r="V203" s="754"/>
      <c r="W203" s="754"/>
      <c r="X203" s="754"/>
      <c r="Y203" s="446"/>
      <c r="Z203" s="446"/>
      <c r="AA203" s="446"/>
      <c r="AB203" s="244" t="s">
        <v>110</v>
      </c>
      <c r="AC203" s="261"/>
      <c r="AD203" s="667"/>
      <c r="AF203" s="17" t="str">
        <f>+O203</f>
        <v>□</v>
      </c>
      <c r="AI203" s="20" t="str">
        <f>IF(AF203&amp;AF204&amp;AF205="■□□","◎無し",IF(AF203&amp;AF204&amp;AF205="□■□","●適合",IF(AF203&amp;AF204&amp;AF205="□□■","◆未達",IF(AF203&amp;AF204&amp;AF205="□□□","■未答","▼矛盾"))))</f>
        <v>■未答</v>
      </c>
      <c r="AJ203" s="26"/>
      <c r="AM203" s="14" t="s">
        <v>103</v>
      </c>
      <c r="AN203" s="21" t="s">
        <v>104</v>
      </c>
      <c r="AO203" s="21" t="s">
        <v>105</v>
      </c>
      <c r="AP203" s="21" t="s">
        <v>106</v>
      </c>
      <c r="AQ203" s="21" t="s">
        <v>107</v>
      </c>
      <c r="AR203" s="21" t="s">
        <v>87</v>
      </c>
    </row>
    <row r="204" spans="2:44" ht="17.149999999999999" customHeight="1">
      <c r="B204" s="791"/>
      <c r="C204" s="678"/>
      <c r="D204" s="257"/>
      <c r="E204" s="602"/>
      <c r="F204" s="603"/>
      <c r="G204" s="603"/>
      <c r="H204" s="603"/>
      <c r="I204" s="604"/>
      <c r="J204" s="28" t="s">
        <v>81</v>
      </c>
      <c r="K204" s="447" t="s">
        <v>164</v>
      </c>
      <c r="L204" s="447"/>
      <c r="M204" s="447"/>
      <c r="N204" s="447"/>
      <c r="O204" s="447"/>
      <c r="P204" s="447"/>
      <c r="Q204" s="447"/>
      <c r="R204" s="448"/>
      <c r="S204" s="16" t="s">
        <v>81</v>
      </c>
      <c r="T204" s="450" t="s">
        <v>291</v>
      </c>
      <c r="U204" s="450"/>
      <c r="V204" s="450"/>
      <c r="W204" s="450"/>
      <c r="X204" s="450"/>
      <c r="Y204" s="450"/>
      <c r="Z204" s="450"/>
      <c r="AA204" s="450"/>
      <c r="AB204" s="450"/>
      <c r="AC204" s="452"/>
      <c r="AD204" s="667"/>
      <c r="AF204" s="1" t="str">
        <f>+J204</f>
        <v>□</v>
      </c>
      <c r="AI204" s="45" t="s">
        <v>170</v>
      </c>
      <c r="AK204" s="81" t="str">
        <f>IF(Y203&gt;0,IF(Y203&gt;80,12,8),"(未答)")</f>
        <v>(未答)</v>
      </c>
      <c r="AM204" s="14"/>
      <c r="AN204" s="18" t="s">
        <v>63</v>
      </c>
      <c r="AO204" s="18" t="s">
        <v>64</v>
      </c>
      <c r="AP204" s="18" t="s">
        <v>65</v>
      </c>
      <c r="AQ204" s="20" t="s">
        <v>88</v>
      </c>
      <c r="AR204" s="20" t="s">
        <v>66</v>
      </c>
    </row>
    <row r="205" spans="2:44" ht="17.149999999999999" customHeight="1">
      <c r="B205" s="791"/>
      <c r="C205" s="678"/>
      <c r="D205" s="257"/>
      <c r="E205" s="602"/>
      <c r="F205" s="603"/>
      <c r="G205" s="603"/>
      <c r="H205" s="603"/>
      <c r="I205" s="604"/>
      <c r="J205" s="28" t="s">
        <v>81</v>
      </c>
      <c r="K205" s="447" t="s">
        <v>166</v>
      </c>
      <c r="L205" s="447"/>
      <c r="M205" s="447"/>
      <c r="N205" s="447"/>
      <c r="O205" s="447"/>
      <c r="P205" s="447"/>
      <c r="Q205" s="447"/>
      <c r="R205" s="448"/>
      <c r="S205" s="16" t="s">
        <v>81</v>
      </c>
      <c r="T205" s="450" t="s">
        <v>292</v>
      </c>
      <c r="U205" s="450"/>
      <c r="V205" s="450"/>
      <c r="W205" s="450"/>
      <c r="X205" s="450"/>
      <c r="Y205" s="450"/>
      <c r="Z205" s="450"/>
      <c r="AA205" s="450"/>
      <c r="AB205" s="450"/>
      <c r="AC205" s="452"/>
      <c r="AD205" s="667"/>
      <c r="AF205" s="1" t="str">
        <f>+J205</f>
        <v>□</v>
      </c>
      <c r="AI205" s="45" t="s">
        <v>293</v>
      </c>
      <c r="AK205" s="20" t="str">
        <f>IF(AA206&gt;0,IF(AA206&lt;AK204,"◆未達","●適合"),"■未答")</f>
        <v>■未答</v>
      </c>
    </row>
    <row r="206" spans="2:44" ht="17.149999999999999" customHeight="1">
      <c r="B206" s="791"/>
      <c r="C206" s="678"/>
      <c r="D206" s="257"/>
      <c r="E206" s="605"/>
      <c r="F206" s="606"/>
      <c r="G206" s="606"/>
      <c r="H206" s="606"/>
      <c r="I206" s="607"/>
      <c r="J206" s="252"/>
      <c r="K206" s="252"/>
      <c r="L206" s="252"/>
      <c r="M206" s="252"/>
      <c r="N206" s="252"/>
      <c r="O206" s="252"/>
      <c r="P206" s="252"/>
      <c r="Q206" s="252"/>
      <c r="R206" s="253"/>
      <c r="S206" s="254"/>
      <c r="T206" s="255"/>
      <c r="U206" s="255" t="s">
        <v>294</v>
      </c>
      <c r="V206" s="255"/>
      <c r="W206" s="255"/>
      <c r="X206" s="255"/>
      <c r="Y206" s="309"/>
      <c r="Z206" s="255" t="s">
        <v>214</v>
      </c>
      <c r="AA206" s="648"/>
      <c r="AB206" s="648"/>
      <c r="AC206" s="39"/>
      <c r="AD206" s="667"/>
    </row>
    <row r="207" spans="2:44" ht="22" customHeight="1">
      <c r="B207" s="791"/>
      <c r="C207" s="678"/>
      <c r="D207" s="256"/>
      <c r="E207" s="596" t="s">
        <v>295</v>
      </c>
      <c r="F207" s="600"/>
      <c r="G207" s="600"/>
      <c r="H207" s="600"/>
      <c r="I207" s="601"/>
      <c r="J207" s="294"/>
      <c r="K207" s="287"/>
      <c r="L207" s="287"/>
      <c r="M207" s="294"/>
      <c r="N207" s="287"/>
      <c r="O207" s="78" t="s">
        <v>81</v>
      </c>
      <c r="P207" s="547" t="s">
        <v>283</v>
      </c>
      <c r="Q207" s="547"/>
      <c r="R207" s="692"/>
      <c r="S207" s="259"/>
      <c r="T207" s="251"/>
      <c r="U207" s="251"/>
      <c r="V207" s="251"/>
      <c r="W207" s="251"/>
      <c r="X207" s="251"/>
      <c r="Y207" s="251"/>
      <c r="Z207" s="251"/>
      <c r="AA207" s="251"/>
      <c r="AB207" s="251"/>
      <c r="AC207" s="269" t="s">
        <v>102</v>
      </c>
      <c r="AD207" s="667"/>
      <c r="AF207" s="17" t="str">
        <f>+O207</f>
        <v>□</v>
      </c>
      <c r="AI207" s="20" t="str">
        <f>IF(AF207&amp;AF208&amp;AG208="■□□","◎無し",IF(AF207&amp;AF208&amp;AG208="□■□","●適合",IF(AF207&amp;AF208&amp;AG208="□□■","◆未達",IF(AF207&amp;AF208&amp;AG208="□□□","■未答","▼矛盾"))))</f>
        <v>■未答</v>
      </c>
      <c r="AJ207" s="26"/>
      <c r="AM207" s="14" t="s">
        <v>103</v>
      </c>
      <c r="AN207" s="21" t="s">
        <v>104</v>
      </c>
      <c r="AO207" s="21" t="s">
        <v>105</v>
      </c>
      <c r="AP207" s="21" t="s">
        <v>106</v>
      </c>
      <c r="AQ207" s="21" t="s">
        <v>107</v>
      </c>
      <c r="AR207" s="21" t="s">
        <v>87</v>
      </c>
    </row>
    <row r="208" spans="2:44" ht="22" customHeight="1">
      <c r="B208" s="791"/>
      <c r="C208" s="678"/>
      <c r="D208" s="256"/>
      <c r="E208" s="602"/>
      <c r="F208" s="606"/>
      <c r="G208" s="606"/>
      <c r="H208" s="606"/>
      <c r="I208" s="607"/>
      <c r="J208" s="71" t="s">
        <v>68</v>
      </c>
      <c r="K208" s="753" t="s">
        <v>269</v>
      </c>
      <c r="L208" s="753"/>
      <c r="M208" s="71" t="s">
        <v>81</v>
      </c>
      <c r="N208" s="481" t="s">
        <v>270</v>
      </c>
      <c r="O208" s="481"/>
      <c r="P208" s="481"/>
      <c r="Q208" s="252"/>
      <c r="R208" s="253"/>
      <c r="S208" s="245"/>
      <c r="T208" s="244"/>
      <c r="U208" s="244"/>
      <c r="V208" s="244"/>
      <c r="W208" s="719"/>
      <c r="X208" s="719"/>
      <c r="Y208" s="244"/>
      <c r="Z208" s="244"/>
      <c r="AA208" s="244"/>
      <c r="AB208" s="244"/>
      <c r="AC208" s="261"/>
      <c r="AD208" s="667"/>
      <c r="AF208" s="1" t="str">
        <f>+J208</f>
        <v>□</v>
      </c>
      <c r="AG208" s="1" t="str">
        <f>+M208</f>
        <v>□</v>
      </c>
      <c r="AM208" s="14"/>
      <c r="AN208" s="18" t="s">
        <v>63</v>
      </c>
      <c r="AO208" s="18" t="s">
        <v>64</v>
      </c>
      <c r="AP208" s="18" t="s">
        <v>65</v>
      </c>
      <c r="AQ208" s="20" t="s">
        <v>88</v>
      </c>
      <c r="AR208" s="20" t="s">
        <v>66</v>
      </c>
    </row>
    <row r="209" spans="2:44" ht="20.149999999999999" customHeight="1">
      <c r="B209" s="791"/>
      <c r="C209" s="678"/>
      <c r="D209" s="256"/>
      <c r="E209" s="595" t="s">
        <v>296</v>
      </c>
      <c r="F209" s="600" t="s">
        <v>432</v>
      </c>
      <c r="G209" s="600"/>
      <c r="H209" s="600"/>
      <c r="I209" s="601"/>
      <c r="J209" s="266"/>
      <c r="K209" s="287"/>
      <c r="L209" s="287"/>
      <c r="M209" s="287"/>
      <c r="N209" s="287"/>
      <c r="O209" s="78" t="s">
        <v>81</v>
      </c>
      <c r="P209" s="498" t="s">
        <v>283</v>
      </c>
      <c r="Q209" s="498"/>
      <c r="R209" s="498"/>
      <c r="S209" s="449" t="s">
        <v>175</v>
      </c>
      <c r="T209" s="450"/>
      <c r="U209" s="450"/>
      <c r="V209" s="450"/>
      <c r="W209" s="446"/>
      <c r="X209" s="446"/>
      <c r="Y209" s="244" t="s">
        <v>110</v>
      </c>
      <c r="Z209" s="244"/>
      <c r="AA209" s="244"/>
      <c r="AB209" s="244"/>
      <c r="AC209" s="261"/>
      <c r="AD209" s="667"/>
      <c r="AF209" s="17" t="str">
        <f>+O209</f>
        <v>□</v>
      </c>
      <c r="AI209" s="20" t="str">
        <f>IF(AF209&amp;AF210&amp;AF211="■□□","◎無し",IF(AF209&amp;AF210&amp;AF211="□■□","●適合",IF(AF209&amp;AF210&amp;AF211="□□■","◆未達",IF(AF209&amp;AF210&amp;AF211="□□□","■未答","▼矛盾"))))</f>
        <v>■未答</v>
      </c>
    </row>
    <row r="210" spans="2:44" ht="20.149999999999999" customHeight="1">
      <c r="B210" s="791"/>
      <c r="C210" s="678"/>
      <c r="D210" s="256"/>
      <c r="E210" s="675"/>
      <c r="F210" s="603"/>
      <c r="G210" s="603"/>
      <c r="H210" s="603"/>
      <c r="I210" s="604"/>
      <c r="J210" s="28" t="s">
        <v>81</v>
      </c>
      <c r="K210" s="447" t="s">
        <v>297</v>
      </c>
      <c r="L210" s="447"/>
      <c r="M210" s="447"/>
      <c r="N210" s="447"/>
      <c r="O210" s="447"/>
      <c r="P210" s="447"/>
      <c r="Q210" s="447"/>
      <c r="R210" s="448"/>
      <c r="S210" s="449" t="s">
        <v>179</v>
      </c>
      <c r="T210" s="450"/>
      <c r="U210" s="450"/>
      <c r="V210" s="450"/>
      <c r="W210" s="446"/>
      <c r="X210" s="446"/>
      <c r="Y210" s="244" t="s">
        <v>110</v>
      </c>
      <c r="Z210" s="244"/>
      <c r="AA210" s="244"/>
      <c r="AB210" s="244"/>
      <c r="AC210" s="261"/>
      <c r="AD210" s="667"/>
      <c r="AF210" s="1" t="str">
        <f>+J210</f>
        <v>□</v>
      </c>
      <c r="AI210" s="65" t="s">
        <v>180</v>
      </c>
      <c r="AK210" s="20" t="str">
        <f>IF(W210&gt;0,IF(W210&lt;195,"◆195未満","●適合"),"■未答")</f>
        <v>■未答</v>
      </c>
    </row>
    <row r="211" spans="2:44" ht="20.149999999999999" customHeight="1">
      <c r="B211" s="791"/>
      <c r="C211" s="678"/>
      <c r="D211" s="256"/>
      <c r="E211" s="675"/>
      <c r="F211" s="606"/>
      <c r="G211" s="606"/>
      <c r="H211" s="606"/>
      <c r="I211" s="607"/>
      <c r="J211" s="28" t="s">
        <v>81</v>
      </c>
      <c r="K211" s="447" t="s">
        <v>298</v>
      </c>
      <c r="L211" s="447"/>
      <c r="M211" s="447"/>
      <c r="N211" s="447"/>
      <c r="O211" s="447"/>
      <c r="P211" s="447"/>
      <c r="Q211" s="447"/>
      <c r="R211" s="448"/>
      <c r="S211" s="245"/>
      <c r="T211" s="654" t="s">
        <v>182</v>
      </c>
      <c r="U211" s="654"/>
      <c r="V211" s="654"/>
      <c r="W211" s="654"/>
      <c r="X211" s="654"/>
      <c r="Y211" s="654"/>
      <c r="Z211" s="453">
        <f>+W209*2+W210</f>
        <v>0</v>
      </c>
      <c r="AA211" s="453"/>
      <c r="AB211" s="244" t="s">
        <v>110</v>
      </c>
      <c r="AC211" s="261"/>
      <c r="AD211" s="667"/>
      <c r="AF211" s="1" t="str">
        <f>+J211</f>
        <v>□</v>
      </c>
      <c r="AI211" s="65" t="s">
        <v>183</v>
      </c>
      <c r="AK211" s="20" t="str">
        <f>IF(Z211&gt;0,IF(AND(Z211&gt;=550,Z211&lt;=650),"●適合","◆未達"),"■未答")</f>
        <v>■未答</v>
      </c>
    </row>
    <row r="212" spans="2:44" ht="20.149999999999999" customHeight="1">
      <c r="B212" s="791"/>
      <c r="C212" s="678"/>
      <c r="D212" s="256"/>
      <c r="E212" s="675"/>
      <c r="F212" s="686" t="s">
        <v>3</v>
      </c>
      <c r="G212" s="686"/>
      <c r="H212" s="686"/>
      <c r="I212" s="750"/>
      <c r="J212" s="232"/>
      <c r="K212" s="232"/>
      <c r="L212" s="232"/>
      <c r="M212" s="232"/>
      <c r="N212" s="232"/>
      <c r="O212" s="232"/>
      <c r="P212" s="232"/>
      <c r="Q212" s="232"/>
      <c r="R212" s="234"/>
      <c r="S212" s="755" t="s">
        <v>184</v>
      </c>
      <c r="T212" s="756"/>
      <c r="U212" s="756"/>
      <c r="V212" s="756"/>
      <c r="W212" s="648"/>
      <c r="X212" s="648"/>
      <c r="Y212" s="30" t="s">
        <v>110</v>
      </c>
      <c r="Z212" s="255"/>
      <c r="AA212" s="255"/>
      <c r="AB212" s="255"/>
      <c r="AC212" s="265"/>
      <c r="AD212" s="667"/>
      <c r="AI212" s="45" t="s">
        <v>185</v>
      </c>
      <c r="AK212" s="20" t="str">
        <f>IF(W212&gt;0,IF(W212&gt;30,"◆30超過","●適合"),"■未答")</f>
        <v>■未答</v>
      </c>
    </row>
    <row r="213" spans="2:44" ht="22" customHeight="1">
      <c r="B213" s="791"/>
      <c r="C213" s="678"/>
      <c r="D213" s="256"/>
      <c r="E213" s="675"/>
      <c r="F213" s="600" t="s">
        <v>299</v>
      </c>
      <c r="G213" s="600"/>
      <c r="H213" s="600"/>
      <c r="I213" s="601"/>
      <c r="J213" s="278"/>
      <c r="K213" s="248"/>
      <c r="L213" s="248"/>
      <c r="M213" s="248"/>
      <c r="N213" s="248"/>
      <c r="O213" s="248"/>
      <c r="P213" s="248"/>
      <c r="Q213" s="248"/>
      <c r="R213" s="248"/>
      <c r="S213" s="449" t="s">
        <v>300</v>
      </c>
      <c r="T213" s="450"/>
      <c r="U213" s="450"/>
      <c r="V213" s="450"/>
      <c r="W213" s="70" t="s">
        <v>81</v>
      </c>
      <c r="X213" s="244" t="s">
        <v>140</v>
      </c>
      <c r="Y213" s="244"/>
      <c r="Z213" s="70" t="s">
        <v>81</v>
      </c>
      <c r="AA213" s="244" t="s">
        <v>301</v>
      </c>
      <c r="AB213" s="244"/>
      <c r="AC213" s="261"/>
      <c r="AD213" s="667"/>
    </row>
    <row r="214" spans="2:44" ht="22" customHeight="1">
      <c r="B214" s="791"/>
      <c r="C214" s="678"/>
      <c r="D214" s="256"/>
      <c r="E214" s="675"/>
      <c r="F214" s="606"/>
      <c r="G214" s="606"/>
      <c r="H214" s="606"/>
      <c r="I214" s="607"/>
      <c r="J214" s="279"/>
      <c r="K214" s="232"/>
      <c r="L214" s="232"/>
      <c r="M214" s="232"/>
      <c r="N214" s="232"/>
      <c r="O214" s="70" t="s">
        <v>81</v>
      </c>
      <c r="P214" s="447" t="s">
        <v>283</v>
      </c>
      <c r="Q214" s="447"/>
      <c r="R214" s="447"/>
      <c r="S214" s="449" t="s">
        <v>302</v>
      </c>
      <c r="T214" s="450"/>
      <c r="U214" s="450"/>
      <c r="V214" s="450"/>
      <c r="W214" s="70" t="s">
        <v>81</v>
      </c>
      <c r="X214" s="244" t="s">
        <v>140</v>
      </c>
      <c r="Y214" s="244"/>
      <c r="Z214" s="70" t="s">
        <v>81</v>
      </c>
      <c r="AA214" s="244" t="s">
        <v>301</v>
      </c>
      <c r="AB214" s="244"/>
      <c r="AC214" s="261"/>
      <c r="AD214" s="667"/>
      <c r="AF214" s="17" t="str">
        <f>+O214</f>
        <v>□</v>
      </c>
      <c r="AI214" s="20" t="str">
        <f>IF(AF214&amp;AF215&amp;AF216="■□□","◎無し",IF(AF214&amp;AF215&amp;AF216="□■□","●適合",IF(AF214&amp;AF215&amp;AF216="□□■","◆未達",IF(AF214&amp;AF215&amp;AF216="□□□","■未答","▼矛盾"))))</f>
        <v>■未答</v>
      </c>
      <c r="AJ214" s="26"/>
      <c r="AM214" s="14" t="s">
        <v>103</v>
      </c>
      <c r="AN214" s="21" t="s">
        <v>104</v>
      </c>
      <c r="AO214" s="21" t="s">
        <v>105</v>
      </c>
      <c r="AP214" s="21" t="s">
        <v>106</v>
      </c>
      <c r="AQ214" s="21" t="s">
        <v>107</v>
      </c>
      <c r="AR214" s="21" t="s">
        <v>87</v>
      </c>
    </row>
    <row r="215" spans="2:44" ht="20.149999999999999" customHeight="1">
      <c r="B215" s="791"/>
      <c r="C215" s="678"/>
      <c r="D215" s="256"/>
      <c r="E215" s="675"/>
      <c r="F215" s="600" t="s">
        <v>47</v>
      </c>
      <c r="G215" s="600"/>
      <c r="H215" s="600"/>
      <c r="I215" s="601"/>
      <c r="J215" s="82" t="s">
        <v>81</v>
      </c>
      <c r="K215" s="447" t="s">
        <v>303</v>
      </c>
      <c r="L215" s="447"/>
      <c r="M215" s="447"/>
      <c r="N215" s="447"/>
      <c r="O215" s="447"/>
      <c r="P215" s="447"/>
      <c r="Q215" s="447"/>
      <c r="R215" s="448"/>
      <c r="S215" s="449" t="s">
        <v>483</v>
      </c>
      <c r="T215" s="450"/>
      <c r="U215" s="450"/>
      <c r="V215" s="450"/>
      <c r="W215" s="70" t="s">
        <v>81</v>
      </c>
      <c r="X215" s="451" t="s">
        <v>216</v>
      </c>
      <c r="Y215" s="451"/>
      <c r="Z215" s="70" t="s">
        <v>81</v>
      </c>
      <c r="AA215" s="452" t="s">
        <v>217</v>
      </c>
      <c r="AB215" s="450"/>
      <c r="AC215" s="307"/>
      <c r="AD215" s="667"/>
      <c r="AF215" s="1" t="str">
        <f>+J215</f>
        <v>□</v>
      </c>
      <c r="AI215" s="65" t="s">
        <v>141</v>
      </c>
      <c r="AK215" s="18" t="str">
        <f>IF(W215&amp;Z215="■□","◎過分",IF(W215&amp;Z215="□■","●適合",IF(W215&amp;Z215="□□","■未答","▼矛盾")))</f>
        <v>■未答</v>
      </c>
      <c r="AM215" s="14"/>
      <c r="AN215" s="18" t="s">
        <v>63</v>
      </c>
      <c r="AO215" s="18" t="s">
        <v>64</v>
      </c>
      <c r="AP215" s="18" t="s">
        <v>65</v>
      </c>
      <c r="AQ215" s="20" t="s">
        <v>88</v>
      </c>
      <c r="AR215" s="20" t="s">
        <v>66</v>
      </c>
    </row>
    <row r="216" spans="2:44" ht="20.149999999999999" customHeight="1">
      <c r="B216" s="791"/>
      <c r="C216" s="678"/>
      <c r="D216" s="256"/>
      <c r="E216" s="675"/>
      <c r="F216" s="603"/>
      <c r="G216" s="603"/>
      <c r="H216" s="603"/>
      <c r="I216" s="604"/>
      <c r="J216" s="82" t="s">
        <v>81</v>
      </c>
      <c r="K216" s="447" t="s">
        <v>304</v>
      </c>
      <c r="L216" s="447"/>
      <c r="M216" s="447"/>
      <c r="N216" s="447"/>
      <c r="O216" s="447"/>
      <c r="P216" s="447"/>
      <c r="Q216" s="447"/>
      <c r="R216" s="448"/>
      <c r="S216" s="449" t="s">
        <v>218</v>
      </c>
      <c r="T216" s="450"/>
      <c r="U216" s="450"/>
      <c r="V216" s="450"/>
      <c r="W216" s="450"/>
      <c r="X216" s="450"/>
      <c r="Y216" s="446"/>
      <c r="Z216" s="446"/>
      <c r="AA216" s="446"/>
      <c r="AB216" s="165" t="s">
        <v>110</v>
      </c>
      <c r="AC216" s="261"/>
      <c r="AD216" s="667"/>
      <c r="AF216" s="1" t="str">
        <f>+J216</f>
        <v>□</v>
      </c>
      <c r="AI216" s="65" t="s">
        <v>219</v>
      </c>
      <c r="AK216" s="20" t="str">
        <f>IF(Y216&gt;0,IF(Y216&lt;700,"◆低すぎ",IF(Y216&gt;900,"◆高すぎ","●適合")),"■未答")</f>
        <v>■未答</v>
      </c>
    </row>
    <row r="217" spans="2:44" ht="9.75" customHeight="1">
      <c r="B217" s="791"/>
      <c r="C217" s="678"/>
      <c r="D217" s="256"/>
      <c r="E217" s="675"/>
      <c r="F217" s="603"/>
      <c r="G217" s="603"/>
      <c r="H217" s="603"/>
      <c r="I217" s="604"/>
      <c r="J217" s="235"/>
      <c r="K217" s="236"/>
      <c r="L217" s="236"/>
      <c r="M217" s="236"/>
      <c r="N217" s="236"/>
      <c r="O217" s="236"/>
      <c r="P217" s="236"/>
      <c r="Q217" s="236"/>
      <c r="R217" s="238"/>
      <c r="S217" s="297"/>
      <c r="T217" s="264"/>
      <c r="U217" s="264"/>
      <c r="V217" s="264"/>
      <c r="W217" s="264"/>
      <c r="X217" s="264"/>
      <c r="Y217" s="298"/>
      <c r="Z217" s="298"/>
      <c r="AA217" s="298"/>
      <c r="AB217" s="255"/>
      <c r="AC217" s="265"/>
      <c r="AD217" s="668"/>
    </row>
    <row r="218" spans="2:44" ht="17.149999999999999" customHeight="1">
      <c r="B218" s="791" t="s">
        <v>281</v>
      </c>
      <c r="C218" s="895"/>
      <c r="D218" s="596" t="s">
        <v>48</v>
      </c>
      <c r="E218" s="600"/>
      <c r="F218" s="600"/>
      <c r="G218" s="600"/>
      <c r="H218" s="600"/>
      <c r="I218" s="601"/>
      <c r="J218" s="266"/>
      <c r="K218" s="287"/>
      <c r="L218" s="287"/>
      <c r="M218" s="287"/>
      <c r="N218" s="287"/>
      <c r="O218" s="287"/>
      <c r="P218" s="287"/>
      <c r="Q218" s="287"/>
      <c r="R218" s="288"/>
      <c r="S218" s="299"/>
      <c r="T218" s="268"/>
      <c r="U218" s="268"/>
      <c r="V218" s="268"/>
      <c r="W218" s="268"/>
      <c r="X218" s="268"/>
      <c r="Y218" s="296"/>
      <c r="Z218" s="80"/>
      <c r="AA218" s="296"/>
      <c r="AB218" s="251"/>
      <c r="AC218" s="35" t="s">
        <v>102</v>
      </c>
      <c r="AD218" s="672"/>
      <c r="AF218" s="17" t="str">
        <f>+O219</f>
        <v>□</v>
      </c>
      <c r="AI218" s="20" t="str">
        <f>IF(AF218&amp;AF219&amp;AF220="■□□","◎無し",IF(AF218&amp;AF219&amp;AF220="□■□","●適合",IF(AF218&amp;AF219&amp;AF220="□□■","◆未達",IF(AF218&amp;AF219&amp;AF220="□□□","■未答","▼矛盾"))))</f>
        <v>■未答</v>
      </c>
      <c r="AJ218" s="26"/>
      <c r="AM218" s="14" t="s">
        <v>103</v>
      </c>
      <c r="AN218" s="21" t="s">
        <v>104</v>
      </c>
      <c r="AO218" s="21" t="s">
        <v>105</v>
      </c>
      <c r="AP218" s="21" t="s">
        <v>106</v>
      </c>
      <c r="AQ218" s="21" t="s">
        <v>107</v>
      </c>
      <c r="AR218" s="21" t="s">
        <v>87</v>
      </c>
    </row>
    <row r="219" spans="2:44" ht="17.149999999999999" customHeight="1">
      <c r="B219" s="791"/>
      <c r="C219" s="895"/>
      <c r="D219" s="602"/>
      <c r="E219" s="603"/>
      <c r="F219" s="603"/>
      <c r="G219" s="603"/>
      <c r="H219" s="603"/>
      <c r="I219" s="604"/>
      <c r="J219" s="237"/>
      <c r="K219" s="236"/>
      <c r="L219" s="236"/>
      <c r="M219" s="237"/>
      <c r="N219" s="236"/>
      <c r="O219" s="70" t="s">
        <v>81</v>
      </c>
      <c r="P219" s="447" t="s">
        <v>283</v>
      </c>
      <c r="Q219" s="447"/>
      <c r="R219" s="448"/>
      <c r="S219" s="449" t="s">
        <v>483</v>
      </c>
      <c r="T219" s="450"/>
      <c r="U219" s="450"/>
      <c r="V219" s="450"/>
      <c r="W219" s="70" t="s">
        <v>81</v>
      </c>
      <c r="X219" s="451" t="s">
        <v>216</v>
      </c>
      <c r="Y219" s="451"/>
      <c r="Z219" s="70" t="s">
        <v>81</v>
      </c>
      <c r="AA219" s="452" t="s">
        <v>217</v>
      </c>
      <c r="AB219" s="450"/>
      <c r="AC219" s="307"/>
      <c r="AD219" s="667"/>
      <c r="AF219" s="1" t="str">
        <f>+J220</f>
        <v>□</v>
      </c>
      <c r="AI219" s="65" t="s">
        <v>141</v>
      </c>
      <c r="AK219" s="18" t="str">
        <f>IF(W219&amp;Z219="■□","◎過分",IF(W219&amp;Z219="□■","●適合",IF(W219&amp;Z219="□□","■未答","▼矛盾")))</f>
        <v>■未答</v>
      </c>
      <c r="AM219" s="14"/>
      <c r="AN219" s="18" t="s">
        <v>63</v>
      </c>
      <c r="AO219" s="18" t="s">
        <v>64</v>
      </c>
      <c r="AP219" s="18" t="s">
        <v>65</v>
      </c>
      <c r="AQ219" s="20" t="s">
        <v>88</v>
      </c>
      <c r="AR219" s="20" t="s">
        <v>66</v>
      </c>
    </row>
    <row r="220" spans="2:44" ht="17.149999999999999" customHeight="1">
      <c r="B220" s="791"/>
      <c r="C220" s="895"/>
      <c r="D220" s="602"/>
      <c r="E220" s="603"/>
      <c r="F220" s="603"/>
      <c r="G220" s="603"/>
      <c r="H220" s="603"/>
      <c r="I220" s="604"/>
      <c r="J220" s="70" t="s">
        <v>68</v>
      </c>
      <c r="K220" s="447" t="s">
        <v>305</v>
      </c>
      <c r="L220" s="447"/>
      <c r="M220" s="447"/>
      <c r="N220" s="447"/>
      <c r="O220" s="447"/>
      <c r="P220" s="447"/>
      <c r="Q220" s="447"/>
      <c r="R220" s="448"/>
      <c r="S220" s="757" t="s">
        <v>306</v>
      </c>
      <c r="T220" s="440"/>
      <c r="U220" s="440"/>
      <c r="V220" s="440"/>
      <c r="W220" s="440"/>
      <c r="X220" s="440"/>
      <c r="Y220" s="446"/>
      <c r="Z220" s="446"/>
      <c r="AA220" s="446"/>
      <c r="AB220" s="165" t="s">
        <v>110</v>
      </c>
      <c r="AC220" s="261"/>
      <c r="AD220" s="667"/>
      <c r="AF220" s="1" t="str">
        <f>+J221</f>
        <v>□</v>
      </c>
      <c r="AI220" s="65" t="s">
        <v>219</v>
      </c>
      <c r="AK220" s="20" t="str">
        <f>IF(Y220&gt;0,IF(Y220&lt;700,"◆低すぎ",IF(Y220&gt;900,"◆高すぎ","●適合")),"■未答")</f>
        <v>■未答</v>
      </c>
    </row>
    <row r="221" spans="2:44" ht="17.149999999999999" customHeight="1">
      <c r="B221" s="791"/>
      <c r="C221" s="895"/>
      <c r="D221" s="602"/>
      <c r="E221" s="606"/>
      <c r="F221" s="606"/>
      <c r="G221" s="606"/>
      <c r="H221" s="606"/>
      <c r="I221" s="607"/>
      <c r="J221" s="71" t="s">
        <v>68</v>
      </c>
      <c r="K221" s="481" t="s">
        <v>307</v>
      </c>
      <c r="L221" s="481"/>
      <c r="M221" s="481"/>
      <c r="N221" s="481"/>
      <c r="O221" s="481"/>
      <c r="P221" s="481"/>
      <c r="Q221" s="481"/>
      <c r="R221" s="620"/>
      <c r="S221" s="254"/>
      <c r="T221" s="255"/>
      <c r="U221" s="255"/>
      <c r="V221" s="255"/>
      <c r="W221" s="255"/>
      <c r="X221" s="255"/>
      <c r="Y221" s="255"/>
      <c r="Z221" s="255"/>
      <c r="AA221" s="255"/>
      <c r="AB221" s="255"/>
      <c r="AC221" s="265"/>
      <c r="AD221" s="667"/>
    </row>
    <row r="222" spans="2:44" ht="12" customHeight="1">
      <c r="B222" s="791"/>
      <c r="C222" s="895"/>
      <c r="D222" s="257"/>
      <c r="E222" s="602" t="s">
        <v>49</v>
      </c>
      <c r="F222" s="603"/>
      <c r="G222" s="603"/>
      <c r="H222" s="603"/>
      <c r="I222" s="604"/>
      <c r="J222" s="248"/>
      <c r="K222" s="248"/>
      <c r="L222" s="248"/>
      <c r="M222" s="248"/>
      <c r="N222" s="248"/>
      <c r="O222" s="248"/>
      <c r="P222" s="248"/>
      <c r="Q222" s="248"/>
      <c r="R222" s="249"/>
      <c r="S222" s="758" t="s">
        <v>308</v>
      </c>
      <c r="T222" s="759"/>
      <c r="U222" s="759"/>
      <c r="V222" s="759"/>
      <c r="W222" s="759"/>
      <c r="X222" s="759"/>
      <c r="Y222" s="759"/>
      <c r="Z222" s="759"/>
      <c r="AA222" s="759"/>
      <c r="AB222" s="759"/>
      <c r="AC222" s="760"/>
      <c r="AD222" s="667"/>
      <c r="AF222" s="17" t="str">
        <f>+J223</f>
        <v>□</v>
      </c>
      <c r="AI222" s="18" t="str">
        <f>IF(AF222&amp;AF223="■□","◎避け",IF(AF222&amp;AF223="□■","●無し",IF(AF222&amp;AF223="□□","■未答","▼矛盾")))</f>
        <v>■未答</v>
      </c>
      <c r="AJ222" s="19"/>
      <c r="AM222" s="14" t="s">
        <v>83</v>
      </c>
      <c r="AN222" s="21" t="s">
        <v>84</v>
      </c>
      <c r="AO222" s="21" t="s">
        <v>85</v>
      </c>
      <c r="AP222" s="21" t="s">
        <v>86</v>
      </c>
      <c r="AQ222" s="21" t="s">
        <v>87</v>
      </c>
    </row>
    <row r="223" spans="2:44" ht="12" customHeight="1">
      <c r="B223" s="791"/>
      <c r="C223" s="895"/>
      <c r="D223" s="257"/>
      <c r="E223" s="602"/>
      <c r="F223" s="603"/>
      <c r="G223" s="603"/>
      <c r="H223" s="603"/>
      <c r="I223" s="604"/>
      <c r="J223" s="70" t="s">
        <v>68</v>
      </c>
      <c r="K223" s="447" t="s">
        <v>309</v>
      </c>
      <c r="L223" s="447"/>
      <c r="M223" s="447"/>
      <c r="N223" s="447"/>
      <c r="O223" s="447"/>
      <c r="P223" s="447"/>
      <c r="Q223" s="447"/>
      <c r="R223" s="448"/>
      <c r="S223" s="761"/>
      <c r="T223" s="441"/>
      <c r="U223" s="441"/>
      <c r="V223" s="441"/>
      <c r="W223" s="441"/>
      <c r="X223" s="441"/>
      <c r="Y223" s="441"/>
      <c r="Z223" s="441"/>
      <c r="AA223" s="441"/>
      <c r="AB223" s="441"/>
      <c r="AC223" s="762"/>
      <c r="AD223" s="667"/>
      <c r="AF223" s="1" t="str">
        <f>+J224</f>
        <v>□</v>
      </c>
      <c r="AN223" s="18" t="s">
        <v>310</v>
      </c>
      <c r="AO223" s="18" t="s">
        <v>311</v>
      </c>
      <c r="AP223" s="20" t="s">
        <v>88</v>
      </c>
      <c r="AQ223" s="20" t="s">
        <v>66</v>
      </c>
    </row>
    <row r="224" spans="2:44" ht="12" customHeight="1">
      <c r="B224" s="791"/>
      <c r="C224" s="895"/>
      <c r="D224" s="257"/>
      <c r="E224" s="602"/>
      <c r="F224" s="603"/>
      <c r="G224" s="603"/>
      <c r="H224" s="603"/>
      <c r="I224" s="604"/>
      <c r="J224" s="70" t="s">
        <v>68</v>
      </c>
      <c r="K224" s="447" t="s">
        <v>312</v>
      </c>
      <c r="L224" s="447"/>
      <c r="M224" s="447"/>
      <c r="N224" s="447"/>
      <c r="O224" s="447"/>
      <c r="P224" s="447"/>
      <c r="Q224" s="447"/>
      <c r="R224" s="448"/>
      <c r="S224" s="761"/>
      <c r="T224" s="441"/>
      <c r="U224" s="441"/>
      <c r="V224" s="441"/>
      <c r="W224" s="441"/>
      <c r="X224" s="441"/>
      <c r="Y224" s="441"/>
      <c r="Z224" s="441"/>
      <c r="AA224" s="441"/>
      <c r="AB224" s="441"/>
      <c r="AC224" s="762"/>
      <c r="AD224" s="667"/>
    </row>
    <row r="225" spans="2:45" ht="26.25" customHeight="1">
      <c r="B225" s="791"/>
      <c r="C225" s="895"/>
      <c r="D225" s="257"/>
      <c r="E225" s="605"/>
      <c r="F225" s="606"/>
      <c r="G225" s="606"/>
      <c r="H225" s="606"/>
      <c r="I225" s="607"/>
      <c r="J225" s="252"/>
      <c r="K225" s="252"/>
      <c r="L225" s="252"/>
      <c r="M225" s="252"/>
      <c r="N225" s="252"/>
      <c r="O225" s="252"/>
      <c r="P225" s="252"/>
      <c r="Q225" s="252"/>
      <c r="R225" s="253"/>
      <c r="S225" s="763"/>
      <c r="T225" s="764"/>
      <c r="U225" s="764"/>
      <c r="V225" s="764"/>
      <c r="W225" s="764"/>
      <c r="X225" s="764"/>
      <c r="Y225" s="764"/>
      <c r="Z225" s="764"/>
      <c r="AA225" s="764"/>
      <c r="AB225" s="764"/>
      <c r="AC225" s="765"/>
      <c r="AD225" s="667"/>
    </row>
    <row r="226" spans="2:45" ht="12" customHeight="1">
      <c r="B226" s="791"/>
      <c r="C226" s="895"/>
      <c r="D226" s="257"/>
      <c r="E226" s="596" t="s">
        <v>50</v>
      </c>
      <c r="F226" s="600"/>
      <c r="G226" s="600"/>
      <c r="H226" s="600"/>
      <c r="I226" s="601"/>
      <c r="J226" s="248"/>
      <c r="K226" s="248"/>
      <c r="L226" s="248"/>
      <c r="M226" s="248"/>
      <c r="N226" s="248"/>
      <c r="O226" s="248"/>
      <c r="P226" s="248"/>
      <c r="Q226" s="248"/>
      <c r="R226" s="249"/>
      <c r="S226" s="758" t="s">
        <v>308</v>
      </c>
      <c r="T226" s="759"/>
      <c r="U226" s="759"/>
      <c r="V226" s="759"/>
      <c r="W226" s="759"/>
      <c r="X226" s="759"/>
      <c r="Y226" s="759"/>
      <c r="Z226" s="759"/>
      <c r="AA226" s="759"/>
      <c r="AB226" s="759"/>
      <c r="AC226" s="760"/>
      <c r="AD226" s="667"/>
      <c r="AF226" s="17" t="str">
        <f>+J227</f>
        <v>□</v>
      </c>
      <c r="AI226" s="18" t="str">
        <f>IF(AF226&amp;AF227="■□","◎避け",IF(AF226&amp;AF227="□■","●無し",IF(AF226&amp;AF227="□□","■未答","▼矛盾")))</f>
        <v>■未答</v>
      </c>
      <c r="AJ226" s="19"/>
      <c r="AM226" s="14" t="s">
        <v>83</v>
      </c>
      <c r="AN226" s="21" t="s">
        <v>84</v>
      </c>
      <c r="AO226" s="21" t="s">
        <v>85</v>
      </c>
      <c r="AP226" s="21" t="s">
        <v>86</v>
      </c>
      <c r="AQ226" s="21" t="s">
        <v>87</v>
      </c>
    </row>
    <row r="227" spans="2:45" ht="12" customHeight="1">
      <c r="B227" s="791"/>
      <c r="C227" s="895"/>
      <c r="D227" s="257"/>
      <c r="E227" s="602"/>
      <c r="F227" s="603"/>
      <c r="G227" s="603"/>
      <c r="H227" s="603"/>
      <c r="I227" s="604"/>
      <c r="J227" s="70" t="s">
        <v>68</v>
      </c>
      <c r="K227" s="447" t="s">
        <v>309</v>
      </c>
      <c r="L227" s="447"/>
      <c r="M227" s="447"/>
      <c r="N227" s="447"/>
      <c r="O227" s="447"/>
      <c r="P227" s="447"/>
      <c r="Q227" s="447"/>
      <c r="R227" s="448"/>
      <c r="S227" s="761"/>
      <c r="T227" s="441"/>
      <c r="U227" s="441"/>
      <c r="V227" s="441"/>
      <c r="W227" s="441"/>
      <c r="X227" s="441"/>
      <c r="Y227" s="441"/>
      <c r="Z227" s="441"/>
      <c r="AA227" s="441"/>
      <c r="AB227" s="441"/>
      <c r="AC227" s="762"/>
      <c r="AD227" s="667"/>
      <c r="AF227" s="1" t="str">
        <f>+J228</f>
        <v>□</v>
      </c>
      <c r="AN227" s="18" t="s">
        <v>310</v>
      </c>
      <c r="AO227" s="18" t="s">
        <v>311</v>
      </c>
      <c r="AP227" s="20" t="s">
        <v>88</v>
      </c>
      <c r="AQ227" s="20" t="s">
        <v>66</v>
      </c>
    </row>
    <row r="228" spans="2:45" ht="12" customHeight="1">
      <c r="B228" s="791"/>
      <c r="C228" s="895"/>
      <c r="D228" s="257"/>
      <c r="E228" s="602"/>
      <c r="F228" s="603"/>
      <c r="G228" s="603"/>
      <c r="H228" s="603"/>
      <c r="I228" s="604"/>
      <c r="J228" s="70" t="s">
        <v>68</v>
      </c>
      <c r="K228" s="447" t="s">
        <v>312</v>
      </c>
      <c r="L228" s="447"/>
      <c r="M228" s="447"/>
      <c r="N228" s="447"/>
      <c r="O228" s="447"/>
      <c r="P228" s="447"/>
      <c r="Q228" s="447"/>
      <c r="R228" s="448"/>
      <c r="S228" s="761"/>
      <c r="T228" s="441"/>
      <c r="U228" s="441"/>
      <c r="V228" s="441"/>
      <c r="W228" s="441"/>
      <c r="X228" s="441"/>
      <c r="Y228" s="441"/>
      <c r="Z228" s="441"/>
      <c r="AA228" s="441"/>
      <c r="AB228" s="441"/>
      <c r="AC228" s="762"/>
      <c r="AD228" s="667"/>
    </row>
    <row r="229" spans="2:45" ht="19.5" customHeight="1">
      <c r="B229" s="791"/>
      <c r="C229" s="895"/>
      <c r="D229" s="258"/>
      <c r="E229" s="605"/>
      <c r="F229" s="606"/>
      <c r="G229" s="606"/>
      <c r="H229" s="606"/>
      <c r="I229" s="607"/>
      <c r="J229" s="252"/>
      <c r="K229" s="252"/>
      <c r="L229" s="252"/>
      <c r="M229" s="252"/>
      <c r="N229" s="252"/>
      <c r="O229" s="252"/>
      <c r="P229" s="252"/>
      <c r="Q229" s="252"/>
      <c r="R229" s="253"/>
      <c r="S229" s="763"/>
      <c r="T229" s="764"/>
      <c r="U229" s="764"/>
      <c r="V229" s="764"/>
      <c r="W229" s="764"/>
      <c r="X229" s="764"/>
      <c r="Y229" s="764"/>
      <c r="Z229" s="764"/>
      <c r="AA229" s="764"/>
      <c r="AB229" s="764"/>
      <c r="AC229" s="765"/>
      <c r="AD229" s="668"/>
    </row>
    <row r="230" spans="2:45" ht="17.25" customHeight="1">
      <c r="B230" s="791"/>
      <c r="C230" s="895"/>
      <c r="D230" s="587" t="s">
        <v>51</v>
      </c>
      <c r="E230" s="699"/>
      <c r="F230" s="699"/>
      <c r="G230" s="699"/>
      <c r="H230" s="699"/>
      <c r="I230" s="700"/>
      <c r="J230" s="266"/>
      <c r="K230" s="287"/>
      <c r="L230" s="287"/>
      <c r="M230" s="287"/>
      <c r="N230" s="287"/>
      <c r="O230" s="287"/>
      <c r="P230" s="287"/>
      <c r="Q230" s="287"/>
      <c r="R230" s="288"/>
      <c r="S230" s="259"/>
      <c r="T230" s="251"/>
      <c r="U230" s="251"/>
      <c r="V230" s="251"/>
      <c r="W230" s="251"/>
      <c r="X230" s="251"/>
      <c r="Y230" s="251"/>
      <c r="Z230" s="251"/>
      <c r="AA230" s="251"/>
      <c r="AB230" s="34"/>
      <c r="AC230" s="35" t="s">
        <v>102</v>
      </c>
      <c r="AD230" s="766"/>
      <c r="AF230" s="17" t="str">
        <f>+J232</f>
        <v>□</v>
      </c>
      <c r="AI230" s="20" t="str">
        <f>IF(AF230&amp;AF231&amp;AF232="■□□","◎無し",IF(AF230&amp;AF231&amp;AF232="□■□","●適合",IF(AF230&amp;AF231&amp;AF232="□□■","◆未達",IF(AF230&amp;AF231&amp;AF232="□□□","■未答","▼矛盾"))))</f>
        <v>■未答</v>
      </c>
      <c r="AJ230" s="26"/>
      <c r="AM230" s="14" t="s">
        <v>103</v>
      </c>
      <c r="AN230" s="21" t="s">
        <v>104</v>
      </c>
      <c r="AO230" s="21" t="s">
        <v>105</v>
      </c>
      <c r="AP230" s="21" t="s">
        <v>106</v>
      </c>
      <c r="AQ230" s="21" t="s">
        <v>107</v>
      </c>
      <c r="AR230" s="21" t="s">
        <v>87</v>
      </c>
    </row>
    <row r="231" spans="2:45" ht="18" customHeight="1">
      <c r="B231" s="791"/>
      <c r="C231" s="895"/>
      <c r="D231" s="587"/>
      <c r="E231" s="588"/>
      <c r="F231" s="588"/>
      <c r="G231" s="588"/>
      <c r="H231" s="588"/>
      <c r="I231" s="589"/>
      <c r="J231" s="233"/>
      <c r="K231" s="236"/>
      <c r="L231" s="236"/>
      <c r="M231" s="236"/>
      <c r="N231" s="236"/>
      <c r="O231" s="236"/>
      <c r="P231" s="236"/>
      <c r="Q231" s="236"/>
      <c r="R231" s="238"/>
      <c r="S231" s="16" t="s">
        <v>81</v>
      </c>
      <c r="T231" s="450" t="s">
        <v>313</v>
      </c>
      <c r="U231" s="450"/>
      <c r="V231" s="450"/>
      <c r="W231" s="450"/>
      <c r="X231" s="450"/>
      <c r="Y231" s="450"/>
      <c r="Z231" s="450"/>
      <c r="AA231" s="450"/>
      <c r="AB231" s="450"/>
      <c r="AC231" s="452"/>
      <c r="AD231" s="766"/>
      <c r="AF231" s="1" t="str">
        <f>+J234</f>
        <v>□</v>
      </c>
      <c r="AM231" s="14"/>
      <c r="AN231" s="18" t="s">
        <v>63</v>
      </c>
      <c r="AO231" s="18" t="s">
        <v>64</v>
      </c>
      <c r="AP231" s="18" t="s">
        <v>65</v>
      </c>
      <c r="AQ231" s="20" t="s">
        <v>88</v>
      </c>
      <c r="AR231" s="20" t="s">
        <v>66</v>
      </c>
    </row>
    <row r="232" spans="2:45" ht="18" customHeight="1">
      <c r="B232" s="791"/>
      <c r="C232" s="895"/>
      <c r="D232" s="587"/>
      <c r="E232" s="588"/>
      <c r="F232" s="588"/>
      <c r="G232" s="588"/>
      <c r="H232" s="588"/>
      <c r="I232" s="589"/>
      <c r="J232" s="28" t="s">
        <v>68</v>
      </c>
      <c r="K232" s="160" t="s">
        <v>314</v>
      </c>
      <c r="L232" s="232"/>
      <c r="M232" s="232"/>
      <c r="N232" s="232"/>
      <c r="O232" s="232"/>
      <c r="P232" s="232"/>
      <c r="Q232" s="232"/>
      <c r="R232" s="234"/>
      <c r="S232" s="16" t="s">
        <v>81</v>
      </c>
      <c r="T232" s="450" t="s">
        <v>315</v>
      </c>
      <c r="U232" s="450"/>
      <c r="V232" s="450"/>
      <c r="W232" s="450"/>
      <c r="X232" s="450"/>
      <c r="Y232" s="450"/>
      <c r="Z232" s="450"/>
      <c r="AA232" s="450"/>
      <c r="AB232" s="450"/>
      <c r="AC232" s="452"/>
      <c r="AD232" s="766"/>
      <c r="AF232" s="1" t="str">
        <f>+J235</f>
        <v>□</v>
      </c>
    </row>
    <row r="233" spans="2:45" ht="17.25" customHeight="1">
      <c r="B233" s="791"/>
      <c r="C233" s="895"/>
      <c r="D233" s="587"/>
      <c r="E233" s="588"/>
      <c r="F233" s="588"/>
      <c r="G233" s="588"/>
      <c r="H233" s="588"/>
      <c r="I233" s="589"/>
      <c r="J233" s="233"/>
      <c r="K233" s="232"/>
      <c r="L233" s="232"/>
      <c r="M233" s="232"/>
      <c r="N233" s="232"/>
      <c r="O233" s="232"/>
      <c r="P233" s="232"/>
      <c r="Q233" s="232"/>
      <c r="R233" s="234"/>
      <c r="S233" s="243"/>
      <c r="T233" s="450"/>
      <c r="U233" s="450"/>
      <c r="V233" s="450"/>
      <c r="W233" s="450"/>
      <c r="X233" s="450"/>
      <c r="Y233" s="450"/>
      <c r="Z233" s="450"/>
      <c r="AA233" s="450"/>
      <c r="AB233" s="450"/>
      <c r="AC233" s="452"/>
      <c r="AD233" s="766"/>
    </row>
    <row r="234" spans="2:45" ht="23.15" customHeight="1">
      <c r="B234" s="791"/>
      <c r="C234" s="895"/>
      <c r="D234" s="257"/>
      <c r="E234" s="593" t="s">
        <v>52</v>
      </c>
      <c r="F234" s="686"/>
      <c r="G234" s="686"/>
      <c r="H234" s="686"/>
      <c r="I234" s="750"/>
      <c r="J234" s="28" t="s">
        <v>81</v>
      </c>
      <c r="K234" s="160" t="s">
        <v>160</v>
      </c>
      <c r="L234" s="232"/>
      <c r="M234" s="232"/>
      <c r="N234" s="232"/>
      <c r="O234" s="232"/>
      <c r="P234" s="232"/>
      <c r="Q234" s="232"/>
      <c r="R234" s="234"/>
      <c r="S234" s="449" t="s">
        <v>234</v>
      </c>
      <c r="T234" s="450"/>
      <c r="U234" s="450"/>
      <c r="V234" s="450"/>
      <c r="W234" s="450"/>
      <c r="X234" s="450"/>
      <c r="Y234" s="450"/>
      <c r="Z234" s="446"/>
      <c r="AA234" s="446"/>
      <c r="AB234" s="244" t="s">
        <v>110</v>
      </c>
      <c r="AC234" s="261"/>
      <c r="AD234" s="766"/>
      <c r="AI234" s="45" t="s">
        <v>235</v>
      </c>
      <c r="AK234" s="20" t="str">
        <f>IF(Z234&gt;0,IF(Z234&lt;650,"腰1100",IF(Z234&gt;=1100,"基準なし","床1100")),"■未答")</f>
        <v>■未答</v>
      </c>
    </row>
    <row r="235" spans="2:45" ht="23.15" customHeight="1">
      <c r="B235" s="791"/>
      <c r="C235" s="895"/>
      <c r="D235" s="257"/>
      <c r="E235" s="593"/>
      <c r="F235" s="686"/>
      <c r="G235" s="686"/>
      <c r="H235" s="686"/>
      <c r="I235" s="750"/>
      <c r="J235" s="28" t="s">
        <v>81</v>
      </c>
      <c r="K235" s="160" t="s">
        <v>237</v>
      </c>
      <c r="L235" s="232"/>
      <c r="M235" s="232"/>
      <c r="N235" s="232"/>
      <c r="O235" s="232"/>
      <c r="P235" s="232"/>
      <c r="Q235" s="232"/>
      <c r="R235" s="234"/>
      <c r="S235" s="449" t="s">
        <v>238</v>
      </c>
      <c r="T235" s="450"/>
      <c r="U235" s="450"/>
      <c r="V235" s="450"/>
      <c r="W235" s="450"/>
      <c r="X235" s="450"/>
      <c r="Y235" s="450"/>
      <c r="Z235" s="446"/>
      <c r="AA235" s="446"/>
      <c r="AB235" s="244" t="s">
        <v>110</v>
      </c>
      <c r="AC235" s="261"/>
      <c r="AD235" s="766"/>
      <c r="AI235" s="45" t="s">
        <v>239</v>
      </c>
      <c r="AK235" s="20" t="str">
        <f>IF(Z235&gt;0,IF(Z234&lt;650,IF(Z235&lt;1100,"◆未達","●適合"),IF(Z234&gt;=1100,"基準なし","◎不問")),"■未答")</f>
        <v>■未答</v>
      </c>
    </row>
    <row r="236" spans="2:45" ht="23.15" customHeight="1">
      <c r="B236" s="791"/>
      <c r="C236" s="895"/>
      <c r="D236" s="257"/>
      <c r="E236" s="593"/>
      <c r="F236" s="686"/>
      <c r="G236" s="686"/>
      <c r="H236" s="686"/>
      <c r="I236" s="750"/>
      <c r="J236" s="232"/>
      <c r="K236" s="232"/>
      <c r="L236" s="232"/>
      <c r="M236" s="232"/>
      <c r="N236" s="232"/>
      <c r="O236" s="232"/>
      <c r="P236" s="232"/>
      <c r="Q236" s="232"/>
      <c r="R236" s="234"/>
      <c r="S236" s="245" t="s">
        <v>240</v>
      </c>
      <c r="T236" s="244"/>
      <c r="U236" s="244"/>
      <c r="V236" s="244"/>
      <c r="W236" s="244"/>
      <c r="X236" s="244"/>
      <c r="Y236" s="244"/>
      <c r="Z236" s="446"/>
      <c r="AA236" s="446"/>
      <c r="AB236" s="244" t="s">
        <v>110</v>
      </c>
      <c r="AC236" s="261"/>
      <c r="AD236" s="766"/>
      <c r="AI236" s="45" t="s">
        <v>241</v>
      </c>
      <c r="AK236" s="20" t="str">
        <f>IF(Z234&gt;0,IF(Z234&gt;=300,IF(Z234&lt;650,"◎不問",IF(Z234&lt;1100,IF(Z236&lt;1100,"◆未達","●適合"),"基準なし")),IF(Z236&lt;1100,"◆未達","●適合")),"■未答")</f>
        <v>■未答</v>
      </c>
    </row>
    <row r="237" spans="2:45" ht="19" customHeight="1">
      <c r="B237" s="791"/>
      <c r="C237" s="895"/>
      <c r="D237" s="257"/>
      <c r="E237" s="593" t="s">
        <v>316</v>
      </c>
      <c r="F237" s="686"/>
      <c r="G237" s="686"/>
      <c r="H237" s="686"/>
      <c r="I237" s="750"/>
      <c r="J237" s="233"/>
      <c r="K237" s="232"/>
      <c r="L237" s="232"/>
      <c r="M237" s="232"/>
      <c r="N237" s="232"/>
      <c r="O237" s="232"/>
      <c r="P237" s="232"/>
      <c r="Q237" s="232"/>
      <c r="R237" s="234"/>
      <c r="S237" s="245"/>
      <c r="T237" s="244"/>
      <c r="U237" s="244"/>
      <c r="V237" s="244"/>
      <c r="W237" s="244"/>
      <c r="X237" s="244"/>
      <c r="Y237" s="244"/>
      <c r="Z237" s="244"/>
      <c r="AA237" s="244"/>
      <c r="AB237" s="244"/>
      <c r="AC237" s="244"/>
      <c r="AD237" s="766"/>
      <c r="AI237" s="45" t="s">
        <v>243</v>
      </c>
      <c r="AK237" s="20" t="str">
        <f>IF(Z234&gt;0,IF(Z236&gt;0,IF(Z234+Z235-Z236=0,"●相互OK","▼矛盾"),"■まだ片方"),"■未答")</f>
        <v>■未答</v>
      </c>
    </row>
    <row r="238" spans="2:45" ht="19" customHeight="1">
      <c r="B238" s="791"/>
      <c r="C238" s="895"/>
      <c r="D238" s="257"/>
      <c r="E238" s="593"/>
      <c r="F238" s="686"/>
      <c r="G238" s="686"/>
      <c r="H238" s="686"/>
      <c r="I238" s="750"/>
      <c r="J238" s="233"/>
      <c r="K238" s="232"/>
      <c r="L238" s="232"/>
      <c r="M238" s="232"/>
      <c r="N238" s="232"/>
      <c r="O238" s="232"/>
      <c r="P238" s="232"/>
      <c r="Q238" s="232"/>
      <c r="R238" s="234"/>
      <c r="S238" s="737" t="s">
        <v>260</v>
      </c>
      <c r="T238" s="624"/>
      <c r="U238" s="624"/>
      <c r="V238" s="624"/>
      <c r="W238" s="624"/>
      <c r="X238" s="624"/>
      <c r="Y238" s="624"/>
      <c r="Z238" s="446"/>
      <c r="AA238" s="446"/>
      <c r="AB238" s="244" t="s">
        <v>110</v>
      </c>
      <c r="AC238" s="244"/>
      <c r="AD238" s="766"/>
      <c r="AI238" s="45" t="s">
        <v>261</v>
      </c>
      <c r="AK238" s="20" t="str">
        <f>IF(Z238&gt;0,IF(Z238&gt;110,"◆未達","●適合"),"■未答")</f>
        <v>■未答</v>
      </c>
    </row>
    <row r="239" spans="2:45" ht="19" customHeight="1" thickBot="1">
      <c r="B239" s="562"/>
      <c r="C239" s="564"/>
      <c r="D239" s="272"/>
      <c r="E239" s="642"/>
      <c r="F239" s="767"/>
      <c r="G239" s="767"/>
      <c r="H239" s="767"/>
      <c r="I239" s="768"/>
      <c r="J239" s="277"/>
      <c r="K239" s="273"/>
      <c r="L239" s="273"/>
      <c r="M239" s="273"/>
      <c r="N239" s="273"/>
      <c r="O239" s="273"/>
      <c r="P239" s="273"/>
      <c r="Q239" s="273"/>
      <c r="R239" s="274"/>
      <c r="S239" s="276"/>
      <c r="T239" s="276"/>
      <c r="U239" s="276"/>
      <c r="V239" s="276"/>
      <c r="W239" s="276"/>
      <c r="X239" s="276"/>
      <c r="Y239" s="276"/>
      <c r="Z239" s="276"/>
      <c r="AA239" s="276"/>
      <c r="AB239" s="276"/>
      <c r="AC239" s="276"/>
      <c r="AD239" s="766"/>
    </row>
    <row r="240" spans="2:45" ht="17.149999999999999" customHeight="1">
      <c r="B240" s="885" t="s">
        <v>317</v>
      </c>
      <c r="C240" s="886"/>
      <c r="D240" s="644" t="s">
        <v>53</v>
      </c>
      <c r="E240" s="645"/>
      <c r="F240" s="645"/>
      <c r="G240" s="645"/>
      <c r="H240" s="645"/>
      <c r="I240" s="646"/>
      <c r="J240" s="25" t="s">
        <v>68</v>
      </c>
      <c r="K240" s="229" t="s">
        <v>318</v>
      </c>
      <c r="L240" s="229"/>
      <c r="M240" s="229"/>
      <c r="N240" s="229"/>
      <c r="O240" s="229"/>
      <c r="P240" s="229"/>
      <c r="Q240" s="229"/>
      <c r="R240" s="230"/>
      <c r="S240" s="239"/>
      <c r="T240" s="240"/>
      <c r="U240" s="240"/>
      <c r="V240" s="240"/>
      <c r="W240" s="240"/>
      <c r="X240" s="240"/>
      <c r="Y240" s="240"/>
      <c r="Z240" s="240"/>
      <c r="AA240" s="240"/>
      <c r="AB240" s="240"/>
      <c r="AC240" s="240"/>
      <c r="AD240" s="666"/>
      <c r="AF240" s="17" t="str">
        <f>+J240</f>
        <v>□</v>
      </c>
      <c r="AI240" s="20" t="str">
        <f>IF(AF240&amp;AF241&amp;AF242&amp;AF243="■□□□","◎無し",IF(AF240&amp;AF241&amp;AF242&amp;AF243="□■□□","●適合",IF(AF240&amp;AF241&amp;AF242&amp;AF243="□□■□","◆未達",IF(AF240&amp;AF241&amp;AF242&amp;AF243="□□□■","◆未達",IF(AF240&amp;AF241&amp;AF242&amp;AF243="□□□□","■未答","▼矛盾")))))</f>
        <v>■未答</v>
      </c>
      <c r="AJ240" s="26"/>
      <c r="AM240" s="14" t="s">
        <v>91</v>
      </c>
      <c r="AN240" s="24" t="s">
        <v>93</v>
      </c>
      <c r="AO240" s="24" t="s">
        <v>92</v>
      </c>
      <c r="AP240" s="24" t="s">
        <v>94</v>
      </c>
      <c r="AQ240" s="24" t="s">
        <v>95</v>
      </c>
      <c r="AR240" s="24" t="s">
        <v>96</v>
      </c>
      <c r="AS240" s="24" t="s">
        <v>87</v>
      </c>
    </row>
    <row r="241" spans="2:45" ht="17.149999999999999" customHeight="1">
      <c r="B241" s="887"/>
      <c r="C241" s="888"/>
      <c r="D241" s="605"/>
      <c r="E241" s="606"/>
      <c r="F241" s="606"/>
      <c r="G241" s="606"/>
      <c r="H241" s="606"/>
      <c r="I241" s="607"/>
      <c r="J241" s="71" t="s">
        <v>68</v>
      </c>
      <c r="K241" s="753" t="s">
        <v>319</v>
      </c>
      <c r="L241" s="753"/>
      <c r="M241" s="71" t="s">
        <v>81</v>
      </c>
      <c r="N241" s="753" t="s">
        <v>320</v>
      </c>
      <c r="O241" s="753"/>
      <c r="P241" s="71" t="s">
        <v>68</v>
      </c>
      <c r="Q241" s="753" t="s">
        <v>270</v>
      </c>
      <c r="R241" s="770"/>
      <c r="S241" s="245"/>
      <c r="T241" s="244"/>
      <c r="U241" s="244"/>
      <c r="V241" s="244"/>
      <c r="W241" s="244"/>
      <c r="X241" s="244"/>
      <c r="Y241" s="244"/>
      <c r="Z241" s="244"/>
      <c r="AA241" s="244"/>
      <c r="AB241" s="244"/>
      <c r="AC241" s="244"/>
      <c r="AD241" s="668"/>
      <c r="AF241" s="1" t="str">
        <f>+J241</f>
        <v>□</v>
      </c>
      <c r="AM241" s="14"/>
      <c r="AN241" s="18" t="s">
        <v>63</v>
      </c>
      <c r="AO241" s="18" t="s">
        <v>64</v>
      </c>
      <c r="AP241" s="18" t="s">
        <v>321</v>
      </c>
      <c r="AQ241" s="18" t="s">
        <v>65</v>
      </c>
      <c r="AR241" s="20" t="s">
        <v>88</v>
      </c>
      <c r="AS241" s="20" t="s">
        <v>66</v>
      </c>
    </row>
    <row r="242" spans="2:45" ht="22" customHeight="1">
      <c r="B242" s="887"/>
      <c r="C242" s="888"/>
      <c r="D242" s="596" t="s">
        <v>322</v>
      </c>
      <c r="E242" s="600"/>
      <c r="F242" s="600"/>
      <c r="G242" s="600"/>
      <c r="H242" s="600"/>
      <c r="I242" s="601"/>
      <c r="J242" s="294"/>
      <c r="K242" s="287"/>
      <c r="L242" s="287"/>
      <c r="M242" s="294"/>
      <c r="N242" s="287"/>
      <c r="O242" s="78" t="s">
        <v>81</v>
      </c>
      <c r="P242" s="547" t="s">
        <v>283</v>
      </c>
      <c r="Q242" s="547"/>
      <c r="R242" s="692"/>
      <c r="S242" s="79" t="s">
        <v>81</v>
      </c>
      <c r="T242" s="751" t="s">
        <v>323</v>
      </c>
      <c r="U242" s="751"/>
      <c r="V242" s="751"/>
      <c r="W242" s="751"/>
      <c r="X242" s="751"/>
      <c r="Y242" s="751"/>
      <c r="Z242" s="751"/>
      <c r="AA242" s="751"/>
      <c r="AB242" s="751"/>
      <c r="AC242" s="752"/>
      <c r="AD242" s="688"/>
      <c r="AF242" s="1" t="str">
        <f>+M241</f>
        <v>□</v>
      </c>
    </row>
    <row r="243" spans="2:45" ht="22" customHeight="1">
      <c r="B243" s="887"/>
      <c r="C243" s="888"/>
      <c r="D243" s="602"/>
      <c r="E243" s="603"/>
      <c r="F243" s="603"/>
      <c r="G243" s="603"/>
      <c r="H243" s="603"/>
      <c r="I243" s="604"/>
      <c r="J243" s="23" t="s">
        <v>68</v>
      </c>
      <c r="K243" s="447" t="s">
        <v>548</v>
      </c>
      <c r="L243" s="447"/>
      <c r="M243" s="237"/>
      <c r="N243" s="447"/>
      <c r="O243" s="447"/>
      <c r="P243" s="447"/>
      <c r="Q243" s="232"/>
      <c r="R243" s="234"/>
      <c r="S243" s="16" t="s">
        <v>81</v>
      </c>
      <c r="T243" s="440" t="s">
        <v>324</v>
      </c>
      <c r="U243" s="440"/>
      <c r="V243" s="440"/>
      <c r="W243" s="440"/>
      <c r="X243" s="440"/>
      <c r="Y243" s="440"/>
      <c r="Z243" s="440"/>
      <c r="AA243" s="440"/>
      <c r="AB243" s="440"/>
      <c r="AC243" s="925"/>
      <c r="AD243" s="613"/>
      <c r="AF243" s="1" t="str">
        <f>+P241</f>
        <v>□</v>
      </c>
    </row>
    <row r="244" spans="2:45" ht="22" customHeight="1">
      <c r="B244" s="887"/>
      <c r="C244" s="888"/>
      <c r="D244" s="256"/>
      <c r="E244" s="303"/>
      <c r="F244" s="303"/>
      <c r="G244" s="303"/>
      <c r="H244" s="303"/>
      <c r="I244" s="304"/>
      <c r="J244" s="71" t="s">
        <v>81</v>
      </c>
      <c r="K244" s="481" t="s">
        <v>270</v>
      </c>
      <c r="L244" s="481"/>
      <c r="M244" s="481"/>
      <c r="N244" s="236"/>
      <c r="O244" s="236"/>
      <c r="P244" s="236"/>
      <c r="Q244" s="232"/>
      <c r="R244" s="232"/>
      <c r="S244" s="300"/>
      <c r="T244" s="301"/>
      <c r="U244" s="301"/>
      <c r="V244" s="301"/>
      <c r="W244" s="301"/>
      <c r="X244" s="301"/>
      <c r="Y244" s="301"/>
      <c r="Z244" s="301"/>
      <c r="AA244" s="301"/>
      <c r="AB244" s="301"/>
      <c r="AC244" s="302"/>
      <c r="AD244" s="271"/>
    </row>
    <row r="245" spans="2:45" ht="17.149999999999999" customHeight="1">
      <c r="B245" s="887"/>
      <c r="C245" s="888"/>
      <c r="D245" s="256"/>
      <c r="E245" s="596" t="s">
        <v>46</v>
      </c>
      <c r="F245" s="600"/>
      <c r="G245" s="600"/>
      <c r="H245" s="600"/>
      <c r="I245" s="601"/>
      <c r="J245" s="266"/>
      <c r="K245" s="287"/>
      <c r="L245" s="287"/>
      <c r="M245" s="287"/>
      <c r="N245" s="287"/>
      <c r="O245" s="78" t="s">
        <v>81</v>
      </c>
      <c r="P245" s="498" t="s">
        <v>283</v>
      </c>
      <c r="Q245" s="498"/>
      <c r="R245" s="498"/>
      <c r="S245" s="449" t="s">
        <v>175</v>
      </c>
      <c r="T245" s="450"/>
      <c r="U245" s="450"/>
      <c r="V245" s="450"/>
      <c r="W245" s="446"/>
      <c r="X245" s="446"/>
      <c r="Y245" s="244" t="s">
        <v>110</v>
      </c>
      <c r="Z245" s="244"/>
      <c r="AA245" s="244"/>
      <c r="AB245" s="244"/>
      <c r="AC245" s="261"/>
      <c r="AD245" s="667"/>
      <c r="AF245" s="17" t="str">
        <f>+O242</f>
        <v>□</v>
      </c>
      <c r="AI245" s="20" t="str">
        <f>IF(AF245&amp;AF246&amp;AF247="■□□","◎無し",IF(AF245&amp;AF246&amp;AF247="□■□","●適合",IF(AF245&amp;AF246&amp;AF247="□□■","◆未達",IF(AF245&amp;AF246&amp;AF247="□□□","■未答","▼矛盾"))))</f>
        <v>■未答</v>
      </c>
      <c r="AJ245" s="26"/>
      <c r="AM245" s="14" t="s">
        <v>103</v>
      </c>
      <c r="AN245" s="21" t="s">
        <v>104</v>
      </c>
      <c r="AO245" s="21" t="s">
        <v>105</v>
      </c>
      <c r="AP245" s="21" t="s">
        <v>106</v>
      </c>
      <c r="AQ245" s="21" t="s">
        <v>107</v>
      </c>
      <c r="AR245" s="21" t="s">
        <v>87</v>
      </c>
    </row>
    <row r="246" spans="2:45" ht="17.149999999999999" customHeight="1">
      <c r="B246" s="887"/>
      <c r="C246" s="888"/>
      <c r="D246" s="256"/>
      <c r="E246" s="602"/>
      <c r="F246" s="603"/>
      <c r="G246" s="603"/>
      <c r="H246" s="603"/>
      <c r="I246" s="604"/>
      <c r="J246" s="28" t="s">
        <v>81</v>
      </c>
      <c r="K246" s="447" t="s">
        <v>297</v>
      </c>
      <c r="L246" s="447"/>
      <c r="M246" s="447"/>
      <c r="N246" s="447"/>
      <c r="O246" s="447"/>
      <c r="P246" s="447"/>
      <c r="Q246" s="447"/>
      <c r="R246" s="448"/>
      <c r="S246" s="449" t="s">
        <v>179</v>
      </c>
      <c r="T246" s="450"/>
      <c r="U246" s="450"/>
      <c r="V246" s="450"/>
      <c r="W246" s="446"/>
      <c r="X246" s="446"/>
      <c r="Y246" s="244" t="s">
        <v>110</v>
      </c>
      <c r="Z246" s="244"/>
      <c r="AA246" s="244"/>
      <c r="AB246" s="244"/>
      <c r="AC246" s="261"/>
      <c r="AD246" s="667"/>
      <c r="AF246" s="1" t="str">
        <f>+J243</f>
        <v>□</v>
      </c>
      <c r="AI246" s="65" t="s">
        <v>180</v>
      </c>
      <c r="AK246" s="20" t="str">
        <f>IF(W246&gt;0,IF(W246&lt;240,"◆240未満","●適合"),"■未答")</f>
        <v>■未答</v>
      </c>
      <c r="AM246" s="14"/>
      <c r="AN246" s="18" t="s">
        <v>63</v>
      </c>
      <c r="AO246" s="18" t="s">
        <v>64</v>
      </c>
      <c r="AP246" s="18" t="s">
        <v>65</v>
      </c>
      <c r="AQ246" s="20" t="s">
        <v>88</v>
      </c>
      <c r="AR246" s="20" t="s">
        <v>66</v>
      </c>
    </row>
    <row r="247" spans="2:45" ht="17.149999999999999" customHeight="1">
      <c r="B247" s="887"/>
      <c r="C247" s="888"/>
      <c r="D247" s="256"/>
      <c r="E247" s="605"/>
      <c r="F247" s="606"/>
      <c r="G247" s="606"/>
      <c r="H247" s="606"/>
      <c r="I247" s="607"/>
      <c r="J247" s="28" t="s">
        <v>81</v>
      </c>
      <c r="K247" s="447" t="s">
        <v>298</v>
      </c>
      <c r="L247" s="447"/>
      <c r="M247" s="447"/>
      <c r="N247" s="447"/>
      <c r="O247" s="447"/>
      <c r="P247" s="447"/>
      <c r="Q247" s="447"/>
      <c r="R247" s="448"/>
      <c r="S247" s="245"/>
      <c r="T247" s="654" t="s">
        <v>182</v>
      </c>
      <c r="U247" s="654"/>
      <c r="V247" s="654"/>
      <c r="W247" s="654"/>
      <c r="X247" s="654"/>
      <c r="Y247" s="654"/>
      <c r="Z247" s="453">
        <f>+W245*2+W246</f>
        <v>0</v>
      </c>
      <c r="AA247" s="453"/>
      <c r="AB247" s="167" t="s">
        <v>110</v>
      </c>
      <c r="AC247" s="261"/>
      <c r="AD247" s="667"/>
      <c r="AF247" s="1" t="str">
        <f>+J244</f>
        <v>□</v>
      </c>
      <c r="AI247" s="65" t="s">
        <v>183</v>
      </c>
      <c r="AK247" s="20" t="str">
        <f>IF(Z247&gt;0,IF(AND(Z247&gt;=550,Z247&lt;=650),"●適合","◆未達"),"■未答")</f>
        <v>■未答</v>
      </c>
    </row>
    <row r="248" spans="2:45" ht="32.15" customHeight="1">
      <c r="B248" s="887"/>
      <c r="C248" s="888"/>
      <c r="D248" s="256"/>
      <c r="E248" s="593" t="s">
        <v>3</v>
      </c>
      <c r="F248" s="686"/>
      <c r="G248" s="686"/>
      <c r="H248" s="686"/>
      <c r="I248" s="750"/>
      <c r="J248" s="252"/>
      <c r="K248" s="252"/>
      <c r="L248" s="252"/>
      <c r="M248" s="252"/>
      <c r="N248" s="252"/>
      <c r="O248" s="252"/>
      <c r="P248" s="252"/>
      <c r="Q248" s="252"/>
      <c r="R248" s="253"/>
      <c r="S248" s="737" t="s">
        <v>184</v>
      </c>
      <c r="T248" s="624"/>
      <c r="U248" s="624"/>
      <c r="V248" s="624"/>
      <c r="W248" s="446"/>
      <c r="X248" s="446"/>
      <c r="Y248" s="167" t="s">
        <v>110</v>
      </c>
      <c r="Z248" s="244"/>
      <c r="AA248" s="244"/>
      <c r="AB248" s="244"/>
      <c r="AC248" s="261"/>
      <c r="AD248" s="668"/>
      <c r="AF248" s="17" t="str">
        <f>+O245</f>
        <v>□</v>
      </c>
      <c r="AI248" s="45" t="s">
        <v>185</v>
      </c>
      <c r="AK248" s="20" t="str">
        <f>IF(W248&gt;0,IF(W248&gt;30,"◆30超過","●適合"),"■未答")</f>
        <v>■未答</v>
      </c>
      <c r="AM248" s="14" t="s">
        <v>103</v>
      </c>
      <c r="AN248" s="21" t="s">
        <v>104</v>
      </c>
      <c r="AO248" s="21" t="s">
        <v>105</v>
      </c>
      <c r="AP248" s="21" t="s">
        <v>106</v>
      </c>
      <c r="AQ248" s="21" t="s">
        <v>107</v>
      </c>
      <c r="AR248" s="21" t="s">
        <v>87</v>
      </c>
    </row>
    <row r="249" spans="2:45" ht="24" customHeight="1">
      <c r="B249" s="887"/>
      <c r="C249" s="888"/>
      <c r="D249" s="256"/>
      <c r="E249" s="596" t="s">
        <v>299</v>
      </c>
      <c r="F249" s="600"/>
      <c r="G249" s="600"/>
      <c r="H249" s="600"/>
      <c r="I249" s="601"/>
      <c r="J249" s="278"/>
      <c r="K249" s="248"/>
      <c r="L249" s="248"/>
      <c r="M249" s="248"/>
      <c r="N249" s="248"/>
      <c r="O249" s="78" t="s">
        <v>81</v>
      </c>
      <c r="P249" s="498" t="s">
        <v>283</v>
      </c>
      <c r="Q249" s="498"/>
      <c r="R249" s="498"/>
      <c r="S249" s="769" t="s">
        <v>300</v>
      </c>
      <c r="T249" s="751"/>
      <c r="U249" s="751"/>
      <c r="V249" s="751"/>
      <c r="W249" s="78" t="s">
        <v>81</v>
      </c>
      <c r="X249" s="251" t="s">
        <v>140</v>
      </c>
      <c r="Y249" s="251"/>
      <c r="Z249" s="78" t="s">
        <v>81</v>
      </c>
      <c r="AA249" s="251" t="s">
        <v>301</v>
      </c>
      <c r="AB249" s="251"/>
      <c r="AC249" s="286"/>
      <c r="AD249" s="672"/>
      <c r="AF249" s="1" t="str">
        <f>+J246</f>
        <v>□</v>
      </c>
      <c r="AI249" s="20" t="str">
        <f>IF(AF248&amp;AF249&amp;AF250="■□□","◎無し",IF(AF248&amp;AF249&amp;AF250="□■□","●適合",IF(AF248&amp;AF249&amp;AF250="□□■","◆未達",IF(AF248&amp;AF249&amp;AF250="□□□","■未答","▼矛盾"))))</f>
        <v>■未答</v>
      </c>
      <c r="AM249" s="14"/>
      <c r="AN249" s="18" t="s">
        <v>63</v>
      </c>
      <c r="AO249" s="18" t="s">
        <v>64</v>
      </c>
      <c r="AP249" s="18" t="s">
        <v>65</v>
      </c>
      <c r="AQ249" s="20" t="s">
        <v>88</v>
      </c>
      <c r="AR249" s="20" t="s">
        <v>66</v>
      </c>
    </row>
    <row r="250" spans="2:45" ht="24" customHeight="1">
      <c r="B250" s="887"/>
      <c r="C250" s="888"/>
      <c r="D250" s="256"/>
      <c r="E250" s="605"/>
      <c r="F250" s="606"/>
      <c r="G250" s="606"/>
      <c r="H250" s="606"/>
      <c r="I250" s="607"/>
      <c r="J250" s="82" t="s">
        <v>81</v>
      </c>
      <c r="K250" s="625" t="s">
        <v>303</v>
      </c>
      <c r="L250" s="625"/>
      <c r="M250" s="625"/>
      <c r="N250" s="625"/>
      <c r="O250" s="625"/>
      <c r="P250" s="625"/>
      <c r="Q250" s="625"/>
      <c r="R250" s="626"/>
      <c r="S250" s="757" t="s">
        <v>302</v>
      </c>
      <c r="T250" s="440"/>
      <c r="U250" s="440"/>
      <c r="V250" s="440"/>
      <c r="W250" s="70" t="s">
        <v>81</v>
      </c>
      <c r="X250" s="165" t="s">
        <v>140</v>
      </c>
      <c r="Y250" s="165"/>
      <c r="Z250" s="70" t="s">
        <v>81</v>
      </c>
      <c r="AA250" s="165" t="s">
        <v>301</v>
      </c>
      <c r="AB250" s="165"/>
      <c r="AC250" s="261"/>
      <c r="AD250" s="667"/>
      <c r="AF250" s="1" t="str">
        <f>+J247</f>
        <v>□</v>
      </c>
    </row>
    <row r="251" spans="2:45" ht="24" customHeight="1">
      <c r="B251" s="887"/>
      <c r="C251" s="888"/>
      <c r="D251" s="256"/>
      <c r="E251" s="596" t="s">
        <v>47</v>
      </c>
      <c r="F251" s="600"/>
      <c r="G251" s="600"/>
      <c r="H251" s="600"/>
      <c r="I251" s="601"/>
      <c r="J251" s="235"/>
      <c r="K251" s="236"/>
      <c r="L251" s="236"/>
      <c r="M251" s="236"/>
      <c r="N251" s="236"/>
      <c r="O251" s="236"/>
      <c r="P251" s="236"/>
      <c r="Q251" s="236"/>
      <c r="R251" s="238"/>
      <c r="S251" s="245"/>
      <c r="T251" s="244"/>
      <c r="U251" s="244"/>
      <c r="V251" s="244"/>
      <c r="W251" s="244"/>
      <c r="X251" s="244"/>
      <c r="Y251" s="244"/>
      <c r="Z251" s="244"/>
      <c r="AA251" s="244"/>
      <c r="AB251" s="244"/>
      <c r="AC251" s="261"/>
      <c r="AD251" s="667"/>
    </row>
    <row r="252" spans="2:45" ht="24" customHeight="1">
      <c r="B252" s="887"/>
      <c r="C252" s="888"/>
      <c r="D252" s="257"/>
      <c r="E252" s="602"/>
      <c r="F252" s="603"/>
      <c r="G252" s="603"/>
      <c r="H252" s="603"/>
      <c r="I252" s="604"/>
      <c r="J252" s="82" t="s">
        <v>81</v>
      </c>
      <c r="K252" s="625" t="s">
        <v>304</v>
      </c>
      <c r="L252" s="625"/>
      <c r="M252" s="625"/>
      <c r="N252" s="625"/>
      <c r="O252" s="625"/>
      <c r="P252" s="625"/>
      <c r="Q252" s="625"/>
      <c r="R252" s="626"/>
      <c r="S252" s="449" t="s">
        <v>483</v>
      </c>
      <c r="T252" s="450"/>
      <c r="U252" s="450"/>
      <c r="V252" s="450"/>
      <c r="W252" s="70" t="s">
        <v>81</v>
      </c>
      <c r="X252" s="451" t="s">
        <v>216</v>
      </c>
      <c r="Y252" s="451"/>
      <c r="Z252" s="70" t="s">
        <v>81</v>
      </c>
      <c r="AA252" s="452" t="s">
        <v>217</v>
      </c>
      <c r="AB252" s="450"/>
      <c r="AC252" s="307"/>
      <c r="AD252" s="667"/>
      <c r="AF252" s="17" t="str">
        <f>+O249</f>
        <v>□</v>
      </c>
      <c r="AI252" s="20" t="str">
        <f>IF(AF252&amp;AF253&amp;AF254="■□□","◎無し",IF(AF252&amp;AF253&amp;AF254="□■□","●適合",IF(AF252&amp;AF253&amp;AF254="□□■","◆未達",IF(AF252&amp;AF253&amp;AF254="□□□","■未答","▼矛盾"))))</f>
        <v>■未答</v>
      </c>
      <c r="AJ252" s="26"/>
      <c r="AM252" s="14" t="s">
        <v>103</v>
      </c>
      <c r="AN252" s="21" t="s">
        <v>104</v>
      </c>
      <c r="AO252" s="21" t="s">
        <v>105</v>
      </c>
      <c r="AP252" s="21" t="s">
        <v>106</v>
      </c>
      <c r="AQ252" s="21" t="s">
        <v>107</v>
      </c>
      <c r="AR252" s="21" t="s">
        <v>87</v>
      </c>
    </row>
    <row r="253" spans="2:45" ht="24" customHeight="1">
      <c r="B253" s="887"/>
      <c r="C253" s="888"/>
      <c r="D253" s="257"/>
      <c r="E253" s="605"/>
      <c r="F253" s="606"/>
      <c r="G253" s="606"/>
      <c r="H253" s="606"/>
      <c r="I253" s="607"/>
      <c r="J253" s="305"/>
      <c r="K253" s="481"/>
      <c r="L253" s="481"/>
      <c r="M253" s="481"/>
      <c r="N253" s="481"/>
      <c r="O253" s="481"/>
      <c r="P253" s="481"/>
      <c r="Q253" s="481"/>
      <c r="R253" s="620"/>
      <c r="S253" s="781" t="s">
        <v>218</v>
      </c>
      <c r="T253" s="782"/>
      <c r="U253" s="782"/>
      <c r="V253" s="782"/>
      <c r="W253" s="782"/>
      <c r="X253" s="782"/>
      <c r="Y253" s="648"/>
      <c r="Z253" s="648"/>
      <c r="AA253" s="648"/>
      <c r="AB253" s="171" t="s">
        <v>110</v>
      </c>
      <c r="AC253" s="265"/>
      <c r="AD253" s="668"/>
      <c r="AF253" s="1" t="str">
        <f>+J250</f>
        <v>□</v>
      </c>
      <c r="AM253" s="14"/>
      <c r="AN253" s="18" t="s">
        <v>63</v>
      </c>
      <c r="AO253" s="18" t="s">
        <v>64</v>
      </c>
      <c r="AP253" s="18" t="s">
        <v>65</v>
      </c>
      <c r="AQ253" s="20" t="s">
        <v>88</v>
      </c>
      <c r="AR253" s="20" t="s">
        <v>66</v>
      </c>
    </row>
    <row r="254" spans="2:45" ht="20.149999999999999" customHeight="1">
      <c r="B254" s="887"/>
      <c r="C254" s="888"/>
      <c r="D254" s="698" t="s">
        <v>54</v>
      </c>
      <c r="E254" s="699"/>
      <c r="F254" s="699"/>
      <c r="G254" s="699"/>
      <c r="H254" s="699"/>
      <c r="I254" s="700"/>
      <c r="J254" s="266"/>
      <c r="K254" s="287"/>
      <c r="L254" s="287"/>
      <c r="M254" s="287"/>
      <c r="N254" s="287"/>
      <c r="O254" s="287"/>
      <c r="P254" s="287"/>
      <c r="Q254" s="287"/>
      <c r="R254" s="288"/>
      <c r="S254" s="259"/>
      <c r="T254" s="251"/>
      <c r="U254" s="251"/>
      <c r="V254" s="251"/>
      <c r="W254" s="251"/>
      <c r="X254" s="251"/>
      <c r="Y254" s="251"/>
      <c r="Z254" s="251"/>
      <c r="AA254" s="251"/>
      <c r="AB254" s="251"/>
      <c r="AC254" s="251"/>
      <c r="AD254" s="617"/>
      <c r="AF254" s="1" t="str">
        <f>+J252</f>
        <v>□</v>
      </c>
    </row>
    <row r="255" spans="2:45" ht="20.149999999999999" customHeight="1">
      <c r="B255" s="887"/>
      <c r="C255" s="888"/>
      <c r="D255" s="587"/>
      <c r="E255" s="588"/>
      <c r="F255" s="588"/>
      <c r="G255" s="588"/>
      <c r="H255" s="588"/>
      <c r="I255" s="589"/>
      <c r="J255" s="233"/>
      <c r="K255" s="236"/>
      <c r="L255" s="236"/>
      <c r="M255" s="236"/>
      <c r="N255" s="236"/>
      <c r="O255" s="236"/>
      <c r="P255" s="236"/>
      <c r="Q255" s="236"/>
      <c r="R255" s="238"/>
      <c r="S255" s="16" t="s">
        <v>81</v>
      </c>
      <c r="T255" s="450" t="s">
        <v>325</v>
      </c>
      <c r="U255" s="450"/>
      <c r="V255" s="450"/>
      <c r="W255" s="450"/>
      <c r="X255" s="450"/>
      <c r="Y255" s="450"/>
      <c r="Z255" s="450"/>
      <c r="AA255" s="450"/>
      <c r="AB255" s="450"/>
      <c r="AC255" s="452"/>
      <c r="AD255" s="618"/>
      <c r="AF255" s="17" t="str">
        <f>+J256</f>
        <v>□</v>
      </c>
      <c r="AI255" s="20" t="str">
        <f>IF(AF255&amp;AF256&amp;AF257="■□□","◎無し",IF(AF255&amp;AF256&amp;AF257="□■□","●適合",IF(AF255&amp;AF256&amp;AF257="□□■","◆未達",IF(AF255&amp;AF256&amp;AF257="□□□","■未答","▼矛盾"))))</f>
        <v>■未答</v>
      </c>
      <c r="AJ255" s="26"/>
      <c r="AM255" s="14" t="s">
        <v>103</v>
      </c>
      <c r="AN255" s="21" t="s">
        <v>104</v>
      </c>
      <c r="AO255" s="21" t="s">
        <v>105</v>
      </c>
      <c r="AP255" s="21" t="s">
        <v>106</v>
      </c>
      <c r="AQ255" s="21" t="s">
        <v>107</v>
      </c>
      <c r="AR255" s="21" t="s">
        <v>87</v>
      </c>
    </row>
    <row r="256" spans="2:45" ht="20.149999999999999" customHeight="1">
      <c r="B256" s="887"/>
      <c r="C256" s="888"/>
      <c r="D256" s="587"/>
      <c r="E256" s="588"/>
      <c r="F256" s="588"/>
      <c r="G256" s="588"/>
      <c r="H256" s="588"/>
      <c r="I256" s="589"/>
      <c r="J256" s="28" t="s">
        <v>68</v>
      </c>
      <c r="K256" s="160" t="s">
        <v>314</v>
      </c>
      <c r="L256" s="160"/>
      <c r="M256" s="232"/>
      <c r="N256" s="290"/>
      <c r="O256" s="232"/>
      <c r="P256" s="232"/>
      <c r="Q256" s="232"/>
      <c r="R256" s="234"/>
      <c r="S256" s="16" t="s">
        <v>81</v>
      </c>
      <c r="T256" s="450" t="s">
        <v>231</v>
      </c>
      <c r="U256" s="450"/>
      <c r="V256" s="450"/>
      <c r="W256" s="450"/>
      <c r="X256" s="450"/>
      <c r="Y256" s="450"/>
      <c r="Z256" s="450"/>
      <c r="AA256" s="450"/>
      <c r="AB256" s="450"/>
      <c r="AC256" s="452"/>
      <c r="AD256" s="618"/>
      <c r="AF256" s="1" t="str">
        <f>+J258</f>
        <v>□</v>
      </c>
      <c r="AM256" s="14"/>
      <c r="AN256" s="18" t="s">
        <v>63</v>
      </c>
      <c r="AO256" s="18" t="s">
        <v>64</v>
      </c>
      <c r="AP256" s="18" t="s">
        <v>65</v>
      </c>
      <c r="AQ256" s="20" t="s">
        <v>88</v>
      </c>
      <c r="AR256" s="20" t="s">
        <v>66</v>
      </c>
    </row>
    <row r="257" spans="2:44" ht="20.149999999999999" customHeight="1">
      <c r="B257" s="887"/>
      <c r="C257" s="888"/>
      <c r="D257" s="587"/>
      <c r="E257" s="588"/>
      <c r="F257" s="588"/>
      <c r="G257" s="588"/>
      <c r="H257" s="588"/>
      <c r="I257" s="589"/>
      <c r="J257" s="233"/>
      <c r="K257" s="232"/>
      <c r="L257" s="232"/>
      <c r="M257" s="232"/>
      <c r="N257" s="232"/>
      <c r="O257" s="232"/>
      <c r="P257" s="232"/>
      <c r="Q257" s="232"/>
      <c r="R257" s="234"/>
      <c r="S257" s="243"/>
      <c r="T257" s="450"/>
      <c r="U257" s="450"/>
      <c r="V257" s="450"/>
      <c r="W257" s="450"/>
      <c r="X257" s="450"/>
      <c r="Y257" s="450"/>
      <c r="Z257" s="450"/>
      <c r="AA257" s="450"/>
      <c r="AB257" s="450"/>
      <c r="AC257" s="452"/>
      <c r="AD257" s="618"/>
      <c r="AF257" s="1" t="str">
        <f>+J259</f>
        <v>□</v>
      </c>
    </row>
    <row r="258" spans="2:44" ht="26.15" customHeight="1">
      <c r="B258" s="887"/>
      <c r="C258" s="888"/>
      <c r="D258" s="257"/>
      <c r="E258" s="593" t="s">
        <v>55</v>
      </c>
      <c r="F258" s="686"/>
      <c r="G258" s="686"/>
      <c r="H258" s="686"/>
      <c r="I258" s="750"/>
      <c r="J258" s="28" t="s">
        <v>81</v>
      </c>
      <c r="K258" s="232" t="s">
        <v>160</v>
      </c>
      <c r="L258" s="232"/>
      <c r="M258" s="232"/>
      <c r="N258" s="232"/>
      <c r="O258" s="232"/>
      <c r="P258" s="232"/>
      <c r="Q258" s="232"/>
      <c r="R258" s="234"/>
      <c r="S258" s="449" t="s">
        <v>234</v>
      </c>
      <c r="T258" s="450"/>
      <c r="U258" s="450"/>
      <c r="V258" s="450"/>
      <c r="W258" s="450"/>
      <c r="X258" s="450"/>
      <c r="Y258" s="450"/>
      <c r="Z258" s="446"/>
      <c r="AA258" s="446"/>
      <c r="AB258" s="165" t="s">
        <v>110</v>
      </c>
      <c r="AC258" s="261"/>
      <c r="AD258" s="618"/>
      <c r="AI258" s="45" t="s">
        <v>235</v>
      </c>
      <c r="AK258" s="20" t="str">
        <f>IF(Z258&gt;0,IF(Z258&lt;650,"腰1100",IF(Z258&gt;=1100,"基準なし","床1100")),"■未答")</f>
        <v>■未答</v>
      </c>
    </row>
    <row r="259" spans="2:44" ht="26.15" customHeight="1">
      <c r="B259" s="887"/>
      <c r="C259" s="888"/>
      <c r="D259" s="257"/>
      <c r="E259" s="593"/>
      <c r="F259" s="686"/>
      <c r="G259" s="686"/>
      <c r="H259" s="686"/>
      <c r="I259" s="750"/>
      <c r="J259" s="28" t="s">
        <v>81</v>
      </c>
      <c r="K259" s="232" t="s">
        <v>237</v>
      </c>
      <c r="L259" s="232"/>
      <c r="M259" s="232"/>
      <c r="N259" s="232"/>
      <c r="O259" s="232"/>
      <c r="P259" s="232"/>
      <c r="Q259" s="232"/>
      <c r="R259" s="234"/>
      <c r="S259" s="449" t="s">
        <v>238</v>
      </c>
      <c r="T259" s="450"/>
      <c r="U259" s="450"/>
      <c r="V259" s="450"/>
      <c r="W259" s="450"/>
      <c r="X259" s="450"/>
      <c r="Y259" s="450"/>
      <c r="Z259" s="446"/>
      <c r="AA259" s="446"/>
      <c r="AB259" s="244" t="s">
        <v>110</v>
      </c>
      <c r="AC259" s="261"/>
      <c r="AD259" s="618"/>
      <c r="AI259" s="45" t="s">
        <v>239</v>
      </c>
      <c r="AK259" s="20" t="str">
        <f>IF(Z259&gt;0,IF(Z258&lt;650,IF(Z259&lt;1100,"◆未達","●適合"),IF(Z258&gt;=1100,"基準なし","◎不問")),"■未答")</f>
        <v>■未答</v>
      </c>
    </row>
    <row r="260" spans="2:44" ht="26.15" customHeight="1">
      <c r="B260" s="887"/>
      <c r="C260" s="888"/>
      <c r="D260" s="257"/>
      <c r="E260" s="593"/>
      <c r="F260" s="686"/>
      <c r="G260" s="686"/>
      <c r="H260" s="686"/>
      <c r="I260" s="750"/>
      <c r="J260" s="232"/>
      <c r="K260" s="232"/>
      <c r="L260" s="232"/>
      <c r="M260" s="232"/>
      <c r="N260" s="232"/>
      <c r="O260" s="232"/>
      <c r="P260" s="232"/>
      <c r="Q260" s="232"/>
      <c r="R260" s="234"/>
      <c r="S260" s="245" t="s">
        <v>326</v>
      </c>
      <c r="T260" s="244"/>
      <c r="U260" s="244"/>
      <c r="V260" s="244"/>
      <c r="W260" s="244"/>
      <c r="X260" s="244"/>
      <c r="Y260" s="244"/>
      <c r="Z260" s="446"/>
      <c r="AA260" s="446"/>
      <c r="AB260" s="165" t="s">
        <v>110</v>
      </c>
      <c r="AC260" s="261"/>
      <c r="AD260" s="618"/>
      <c r="AI260" s="45" t="s">
        <v>327</v>
      </c>
      <c r="AK260" s="20" t="str">
        <f>IF(Z258&gt;0,IF(Z258&gt;=300,IF(Z258&lt;650,"◎不問",IF(Z258&lt;1100,IF(Z260&lt;1100,"◆未達","●適合"),"基準なし")),IF(Z260&lt;1100,"◆未達","●適合")),"■未答")</f>
        <v>■未答</v>
      </c>
    </row>
    <row r="261" spans="2:44" ht="26.15" customHeight="1">
      <c r="B261" s="887"/>
      <c r="C261" s="888"/>
      <c r="D261" s="257"/>
      <c r="E261" s="593" t="s">
        <v>56</v>
      </c>
      <c r="F261" s="686"/>
      <c r="G261" s="686"/>
      <c r="H261" s="686"/>
      <c r="I261" s="750"/>
      <c r="J261" s="233"/>
      <c r="K261" s="232"/>
      <c r="L261" s="232"/>
      <c r="M261" s="232"/>
      <c r="N261" s="232"/>
      <c r="O261" s="232"/>
      <c r="P261" s="232"/>
      <c r="Q261" s="232"/>
      <c r="R261" s="234"/>
      <c r="S261" s="245"/>
      <c r="T261" s="244"/>
      <c r="U261" s="244"/>
      <c r="V261" s="244"/>
      <c r="W261" s="244"/>
      <c r="X261" s="244"/>
      <c r="Y261" s="244"/>
      <c r="Z261" s="244"/>
      <c r="AA261" s="244"/>
      <c r="AB261" s="244"/>
      <c r="AC261" s="244"/>
      <c r="AD261" s="618"/>
    </row>
    <row r="262" spans="2:44" ht="26.15" customHeight="1">
      <c r="B262" s="887"/>
      <c r="C262" s="888"/>
      <c r="D262" s="257"/>
      <c r="E262" s="593"/>
      <c r="F262" s="686"/>
      <c r="G262" s="686"/>
      <c r="H262" s="686"/>
      <c r="I262" s="750"/>
      <c r="J262" s="233"/>
      <c r="K262" s="232"/>
      <c r="L262" s="232"/>
      <c r="M262" s="232"/>
      <c r="N262" s="232"/>
      <c r="O262" s="232"/>
      <c r="P262" s="232"/>
      <c r="Q262" s="232"/>
      <c r="R262" s="234"/>
      <c r="S262" s="449" t="s">
        <v>260</v>
      </c>
      <c r="T262" s="450"/>
      <c r="U262" s="450"/>
      <c r="V262" s="450"/>
      <c r="W262" s="450"/>
      <c r="X262" s="450"/>
      <c r="Y262" s="450"/>
      <c r="Z262" s="446"/>
      <c r="AA262" s="446"/>
      <c r="AB262" s="167" t="s">
        <v>110</v>
      </c>
      <c r="AC262" s="244"/>
      <c r="AD262" s="618"/>
      <c r="AI262" s="45" t="s">
        <v>261</v>
      </c>
      <c r="AK262" s="20" t="str">
        <f>IF(Z262&gt;0,IF(Z262&gt;110,"◆未達","●適合"),"■未答")</f>
        <v>■未答</v>
      </c>
    </row>
    <row r="263" spans="2:44" ht="26.15" customHeight="1">
      <c r="B263" s="887"/>
      <c r="C263" s="888"/>
      <c r="D263" s="258"/>
      <c r="E263" s="593"/>
      <c r="F263" s="686"/>
      <c r="G263" s="686"/>
      <c r="H263" s="686"/>
      <c r="I263" s="750"/>
      <c r="J263" s="262"/>
      <c r="K263" s="252"/>
      <c r="L263" s="252"/>
      <c r="M263" s="252"/>
      <c r="N263" s="252"/>
      <c r="O263" s="252"/>
      <c r="P263" s="252"/>
      <c r="Q263" s="252"/>
      <c r="R263" s="253"/>
      <c r="S263" s="255"/>
      <c r="T263" s="255"/>
      <c r="U263" s="255"/>
      <c r="V263" s="255"/>
      <c r="W263" s="255"/>
      <c r="X263" s="255"/>
      <c r="Y263" s="255"/>
      <c r="Z263" s="255"/>
      <c r="AA263" s="255"/>
      <c r="AB263" s="255"/>
      <c r="AC263" s="255"/>
      <c r="AD263" s="619"/>
    </row>
    <row r="264" spans="2:44" ht="17.25" customHeight="1">
      <c r="B264" s="887"/>
      <c r="C264" s="888"/>
      <c r="D264" s="716" t="s">
        <v>520</v>
      </c>
      <c r="E264" s="717"/>
      <c r="F264" s="717"/>
      <c r="G264" s="717"/>
      <c r="H264" s="717"/>
      <c r="I264" s="718"/>
      <c r="J264" s="233"/>
      <c r="K264" s="232"/>
      <c r="L264" s="232"/>
      <c r="M264" s="232"/>
      <c r="N264" s="290"/>
      <c r="O264" s="78" t="s">
        <v>68</v>
      </c>
      <c r="P264" s="498" t="s">
        <v>283</v>
      </c>
      <c r="Q264" s="498"/>
      <c r="R264" s="498"/>
      <c r="S264" s="243"/>
      <c r="T264" s="260"/>
      <c r="U264" s="260"/>
      <c r="V264" s="260"/>
      <c r="W264" s="260"/>
      <c r="X264" s="260"/>
      <c r="Y264" s="260"/>
      <c r="Z264" s="260"/>
      <c r="AA264" s="260"/>
      <c r="AB264" s="260"/>
      <c r="AC264" s="35" t="s">
        <v>102</v>
      </c>
      <c r="AD264" s="242"/>
      <c r="AF264" s="17" t="str">
        <f>+O264</f>
        <v>□</v>
      </c>
      <c r="AG264" s="1">
        <f>IF(AF265="■",1,IF(AF266="■",1,0))</f>
        <v>0</v>
      </c>
      <c r="AI264" s="20" t="str">
        <f>IF(AF264&amp;AF265&amp;AF266="■□□","◎無し",IF(AF264&amp;AF265&amp;AF266="□■□","●適合",IF(AF264&amp;AF265&amp;AF266="□□■","◆未達",IF(AF264&amp;AF265&amp;AF266="□□□","■未答","▼矛盾"))))</f>
        <v>■未答</v>
      </c>
      <c r="AM264" s="160" t="s">
        <v>103</v>
      </c>
      <c r="AN264" s="21" t="s">
        <v>104</v>
      </c>
      <c r="AO264" s="21" t="s">
        <v>105</v>
      </c>
      <c r="AP264" s="21" t="s">
        <v>106</v>
      </c>
      <c r="AQ264" s="21" t="s">
        <v>107</v>
      </c>
      <c r="AR264" s="21" t="s">
        <v>87</v>
      </c>
    </row>
    <row r="265" spans="2:44" ht="17.25" customHeight="1">
      <c r="B265" s="887"/>
      <c r="C265" s="888"/>
      <c r="D265" s="716"/>
      <c r="E265" s="717"/>
      <c r="F265" s="717"/>
      <c r="G265" s="717"/>
      <c r="H265" s="717"/>
      <c r="I265" s="718"/>
      <c r="J265" s="28" t="s">
        <v>68</v>
      </c>
      <c r="K265" s="447" t="s">
        <v>164</v>
      </c>
      <c r="L265" s="447"/>
      <c r="M265" s="447"/>
      <c r="N265" s="447"/>
      <c r="O265" s="447"/>
      <c r="P265" s="447"/>
      <c r="Q265" s="447"/>
      <c r="R265" s="448"/>
      <c r="S265" s="243"/>
      <c r="T265" s="260"/>
      <c r="U265" s="260"/>
      <c r="V265" s="260"/>
      <c r="W265" s="260"/>
      <c r="X265" s="260"/>
      <c r="Y265" s="260"/>
      <c r="Z265" s="260"/>
      <c r="AA265" s="260"/>
      <c r="AB265" s="260"/>
      <c r="AC265" s="306"/>
      <c r="AD265" s="242"/>
      <c r="AF265" s="1" t="str">
        <f>+J265</f>
        <v>□</v>
      </c>
      <c r="AM265" s="160"/>
      <c r="AN265" s="18" t="s">
        <v>63</v>
      </c>
      <c r="AO265" s="18" t="s">
        <v>64</v>
      </c>
      <c r="AP265" s="18" t="s">
        <v>65</v>
      </c>
      <c r="AQ265" s="20" t="s">
        <v>88</v>
      </c>
      <c r="AR265" s="20" t="s">
        <v>66</v>
      </c>
    </row>
    <row r="266" spans="2:44" ht="17.25" customHeight="1" thickBot="1">
      <c r="B266" s="887"/>
      <c r="C266" s="888"/>
      <c r="D266" s="716"/>
      <c r="E266" s="717"/>
      <c r="F266" s="717"/>
      <c r="G266" s="717"/>
      <c r="H266" s="717"/>
      <c r="I266" s="718"/>
      <c r="J266" s="28" t="s">
        <v>68</v>
      </c>
      <c r="K266" s="447" t="s">
        <v>558</v>
      </c>
      <c r="L266" s="447"/>
      <c r="M266" s="447"/>
      <c r="N266" s="447"/>
      <c r="O266" s="447"/>
      <c r="P266" s="447"/>
      <c r="Q266" s="447"/>
      <c r="R266" s="448"/>
      <c r="S266" s="757" t="s">
        <v>521</v>
      </c>
      <c r="T266" s="440"/>
      <c r="U266" s="440"/>
      <c r="V266" s="440"/>
      <c r="W266" s="440"/>
      <c r="X266" s="440"/>
      <c r="Y266" s="446"/>
      <c r="Z266" s="446"/>
      <c r="AA266" s="446"/>
      <c r="AB266" s="167" t="s">
        <v>110</v>
      </c>
      <c r="AC266" s="244"/>
      <c r="AD266" s="242"/>
      <c r="AF266" s="1" t="str">
        <f>+J266</f>
        <v>□</v>
      </c>
      <c r="AG266" s="1">
        <f>+Y266</f>
        <v>0</v>
      </c>
      <c r="AK266" s="18" t="str">
        <f>IF(AG264=1,IF(AG266=0,"■未答",IF(AG266&lt;900,"◆未達","●範囲内")),"■未答")</f>
        <v>■未答</v>
      </c>
    </row>
    <row r="267" spans="2:44" ht="18" customHeight="1">
      <c r="B267" s="790" t="s">
        <v>328</v>
      </c>
      <c r="C267" s="772"/>
      <c r="D267" s="771" t="s">
        <v>329</v>
      </c>
      <c r="E267" s="772"/>
      <c r="F267" s="772"/>
      <c r="G267" s="772"/>
      <c r="H267" s="772"/>
      <c r="I267" s="773"/>
      <c r="J267" s="61" t="s">
        <v>68</v>
      </c>
      <c r="K267" s="776" t="s">
        <v>330</v>
      </c>
      <c r="L267" s="776"/>
      <c r="M267" s="776"/>
      <c r="N267" s="776"/>
      <c r="O267" s="776"/>
      <c r="P267" s="776"/>
      <c r="Q267" s="776"/>
      <c r="R267" s="777"/>
      <c r="S267" s="85" t="s">
        <v>331</v>
      </c>
      <c r="T267" s="86"/>
      <c r="U267" s="414"/>
      <c r="V267" s="414"/>
      <c r="W267" s="414"/>
      <c r="X267" s="414"/>
      <c r="Y267" s="414"/>
      <c r="Z267" s="414"/>
      <c r="AA267" s="414"/>
      <c r="AB267" s="414"/>
      <c r="AC267" s="415"/>
      <c r="AD267" s="241"/>
      <c r="AF267" s="17" t="str">
        <f>+J267</f>
        <v>□</v>
      </c>
      <c r="AG267" s="4"/>
      <c r="AH267" s="4"/>
      <c r="AI267" s="20" t="str">
        <f>IF(AF267&amp;AF269&amp;AF270="■□□","◎無し",IF(AF267&amp;AF269&amp;AF270="□■□","●適合",IF(AF267&amp;AF269&amp;AF270="□□■","◆未達",IF(AF267&amp;AF269&amp;AF270="□□□","■未答","▼矛盾"))))</f>
        <v>■未答</v>
      </c>
      <c r="AJ267" s="26"/>
      <c r="AK267" s="3"/>
      <c r="AL267" s="3"/>
      <c r="AM267" s="14" t="s">
        <v>103</v>
      </c>
      <c r="AN267" s="21" t="s">
        <v>104</v>
      </c>
      <c r="AO267" s="21" t="s">
        <v>105</v>
      </c>
      <c r="AP267" s="21" t="s">
        <v>106</v>
      </c>
      <c r="AQ267" s="21" t="s">
        <v>107</v>
      </c>
      <c r="AR267" s="21" t="s">
        <v>87</v>
      </c>
    </row>
    <row r="268" spans="2:44" ht="18" customHeight="1">
      <c r="B268" s="791"/>
      <c r="C268" s="678"/>
      <c r="D268" s="533"/>
      <c r="E268" s="678"/>
      <c r="F268" s="678"/>
      <c r="G268" s="678"/>
      <c r="H268" s="678"/>
      <c r="I268" s="679"/>
      <c r="J268" s="778" t="s">
        <v>332</v>
      </c>
      <c r="K268" s="779"/>
      <c r="L268" s="779"/>
      <c r="M268" s="779"/>
      <c r="N268" s="779"/>
      <c r="O268" s="232"/>
      <c r="P268" s="232"/>
      <c r="Q268" s="232"/>
      <c r="R268" s="234"/>
      <c r="S268" s="243"/>
      <c r="T268" s="260"/>
      <c r="U268" s="260"/>
      <c r="V268" s="260"/>
      <c r="W268" s="260"/>
      <c r="X268" s="260"/>
      <c r="Y268" s="260"/>
      <c r="Z268" s="260"/>
      <c r="AA268" s="260"/>
      <c r="AB268" s="260"/>
      <c r="AC268" s="307"/>
      <c r="AD268" s="242"/>
      <c r="AF268" s="4"/>
      <c r="AG268" s="4"/>
      <c r="AH268" s="4"/>
      <c r="AI268" s="26"/>
      <c r="AJ268" s="26"/>
      <c r="AK268" s="3"/>
      <c r="AL268" s="3"/>
      <c r="AM268" s="14"/>
      <c r="AN268" s="18" t="s">
        <v>63</v>
      </c>
      <c r="AO268" s="18" t="s">
        <v>64</v>
      </c>
      <c r="AP268" s="18" t="s">
        <v>65</v>
      </c>
      <c r="AQ268" s="20" t="s">
        <v>88</v>
      </c>
      <c r="AR268" s="20" t="s">
        <v>66</v>
      </c>
    </row>
    <row r="269" spans="2:44" ht="18" customHeight="1">
      <c r="B269" s="791"/>
      <c r="C269" s="678"/>
      <c r="D269" s="533"/>
      <c r="E269" s="678"/>
      <c r="F269" s="678"/>
      <c r="G269" s="678"/>
      <c r="H269" s="678"/>
      <c r="I269" s="679"/>
      <c r="J269" s="233"/>
      <c r="K269" s="28" t="s">
        <v>68</v>
      </c>
      <c r="L269" s="779" t="s">
        <v>333</v>
      </c>
      <c r="M269" s="779"/>
      <c r="N269" s="779"/>
      <c r="O269" s="779"/>
      <c r="P269" s="779"/>
      <c r="Q269" s="779"/>
      <c r="R269" s="780"/>
      <c r="S269" s="243"/>
      <c r="T269" s="28" t="s">
        <v>68</v>
      </c>
      <c r="U269" s="450" t="s">
        <v>517</v>
      </c>
      <c r="V269" s="450"/>
      <c r="W269" s="450"/>
      <c r="X269" s="450"/>
      <c r="Y269" s="450"/>
      <c r="Z269" s="450"/>
      <c r="AA269" s="450"/>
      <c r="AB269" s="450"/>
      <c r="AC269" s="452"/>
      <c r="AD269" s="242"/>
      <c r="AF269" s="4" t="str">
        <f>+K269</f>
        <v>□</v>
      </c>
      <c r="AG269" s="4"/>
      <c r="AH269" s="4"/>
      <c r="AI269" s="3"/>
      <c r="AJ269" s="3"/>
      <c r="AK269" s="3"/>
      <c r="AL269" s="3"/>
      <c r="AM269" s="14"/>
      <c r="AN269" s="3"/>
      <c r="AO269" s="3"/>
      <c r="AP269" s="3"/>
      <c r="AQ269" s="3"/>
      <c r="AR269" s="110"/>
    </row>
    <row r="270" spans="2:44" ht="18" customHeight="1">
      <c r="B270" s="791"/>
      <c r="C270" s="678"/>
      <c r="D270" s="533"/>
      <c r="E270" s="678"/>
      <c r="F270" s="678"/>
      <c r="G270" s="678"/>
      <c r="H270" s="678"/>
      <c r="I270" s="679"/>
      <c r="J270" s="233"/>
      <c r="K270" s="28" t="s">
        <v>68</v>
      </c>
      <c r="L270" s="779" t="s">
        <v>270</v>
      </c>
      <c r="M270" s="779"/>
      <c r="N270" s="779"/>
      <c r="O270" s="779"/>
      <c r="P270" s="779"/>
      <c r="Q270" s="779"/>
      <c r="R270" s="780"/>
      <c r="S270" s="243"/>
      <c r="T270" s="28" t="s">
        <v>68</v>
      </c>
      <c r="U270" s="450" t="s">
        <v>334</v>
      </c>
      <c r="V270" s="450"/>
      <c r="W270" s="450"/>
      <c r="X270" s="450"/>
      <c r="Y270" s="450"/>
      <c r="Z270" s="450"/>
      <c r="AA270" s="450"/>
      <c r="AB270" s="450"/>
      <c r="AC270" s="452"/>
      <c r="AD270" s="242"/>
      <c r="AF270" s="4" t="str">
        <f>+K270</f>
        <v>□</v>
      </c>
      <c r="AG270" s="4"/>
      <c r="AH270" s="4"/>
      <c r="AI270" s="26"/>
      <c r="AJ270" s="26"/>
      <c r="AK270" s="3"/>
      <c r="AL270" s="3"/>
      <c r="AM270" s="14"/>
      <c r="AN270" s="3"/>
      <c r="AO270" s="3"/>
      <c r="AP270" s="3"/>
      <c r="AQ270" s="3"/>
      <c r="AR270" s="3"/>
    </row>
    <row r="271" spans="2:44" ht="18" customHeight="1">
      <c r="B271" s="791"/>
      <c r="C271" s="678"/>
      <c r="D271" s="533"/>
      <c r="E271" s="678"/>
      <c r="F271" s="678"/>
      <c r="G271" s="678"/>
      <c r="H271" s="678"/>
      <c r="I271" s="679"/>
      <c r="J271" s="778" t="s">
        <v>335</v>
      </c>
      <c r="K271" s="779"/>
      <c r="L271" s="779"/>
      <c r="M271" s="779"/>
      <c r="N271" s="779"/>
      <c r="O271" s="232"/>
      <c r="P271" s="232"/>
      <c r="Q271" s="232"/>
      <c r="R271" s="234"/>
      <c r="S271" s="243"/>
      <c r="T271" s="260"/>
      <c r="U271" s="260"/>
      <c r="V271" s="260"/>
      <c r="W271" s="260"/>
      <c r="X271" s="260"/>
      <c r="Y271" s="260"/>
      <c r="Z271" s="260"/>
      <c r="AA271" s="260"/>
      <c r="AB271" s="260"/>
      <c r="AC271" s="307"/>
      <c r="AD271" s="242"/>
      <c r="AF271" s="4"/>
      <c r="AG271" s="4"/>
      <c r="AH271" s="4"/>
      <c r="AI271" s="26"/>
      <c r="AJ271" s="26"/>
      <c r="AK271" s="3"/>
      <c r="AL271" s="3"/>
      <c r="AM271" s="14"/>
      <c r="AN271" s="108"/>
      <c r="AO271" s="108"/>
      <c r="AP271" s="108"/>
      <c r="AQ271" s="108"/>
      <c r="AR271" s="108"/>
    </row>
    <row r="272" spans="2:44" ht="18" customHeight="1">
      <c r="B272" s="791"/>
      <c r="C272" s="678"/>
      <c r="D272" s="533"/>
      <c r="E272" s="678"/>
      <c r="F272" s="678"/>
      <c r="G272" s="678"/>
      <c r="H272" s="678"/>
      <c r="I272" s="679"/>
      <c r="J272" s="233"/>
      <c r="K272" s="28" t="s">
        <v>68</v>
      </c>
      <c r="L272" s="447" t="s">
        <v>336</v>
      </c>
      <c r="M272" s="447"/>
      <c r="N272" s="447"/>
      <c r="O272" s="447"/>
      <c r="P272" s="447"/>
      <c r="Q272" s="447"/>
      <c r="R272" s="448"/>
      <c r="S272" s="87" t="s">
        <v>331</v>
      </c>
      <c r="T272" s="412"/>
      <c r="U272" s="412"/>
      <c r="V272" s="412"/>
      <c r="W272" s="412"/>
      <c r="X272" s="412"/>
      <c r="Y272" s="412"/>
      <c r="Z272" s="412"/>
      <c r="AA272" s="412"/>
      <c r="AB272" s="412"/>
      <c r="AC272" s="413"/>
      <c r="AD272" s="242"/>
      <c r="AF272" s="17" t="str">
        <f>+K272</f>
        <v>□</v>
      </c>
      <c r="AG272" s="4"/>
      <c r="AH272" s="4"/>
      <c r="AI272" s="20" t="str">
        <f>IF(AF272&amp;AF273&amp;AF274="■□□","◎無し",IF(AF272&amp;AF273&amp;AF274="□■□","●適合",IF(AF272&amp;AF273&amp;AF274="□□■","◆未達",IF(AF272&amp;AF273&amp;AF274="□□□","■未答","▼矛盾"))))</f>
        <v>■未答</v>
      </c>
      <c r="AJ272" s="26"/>
      <c r="AK272" s="3"/>
      <c r="AL272" s="3"/>
      <c r="AM272" s="14" t="s">
        <v>103</v>
      </c>
      <c r="AN272" s="21" t="s">
        <v>104</v>
      </c>
      <c r="AO272" s="21" t="s">
        <v>105</v>
      </c>
      <c r="AP272" s="21" t="s">
        <v>106</v>
      </c>
      <c r="AQ272" s="21" t="s">
        <v>107</v>
      </c>
      <c r="AR272" s="21" t="s">
        <v>87</v>
      </c>
    </row>
    <row r="273" spans="2:44" ht="18" customHeight="1">
      <c r="B273" s="791"/>
      <c r="C273" s="678"/>
      <c r="D273" s="533"/>
      <c r="E273" s="678"/>
      <c r="F273" s="678"/>
      <c r="G273" s="678"/>
      <c r="H273" s="678"/>
      <c r="I273" s="679"/>
      <c r="J273" s="233"/>
      <c r="K273" s="233"/>
      <c r="L273" s="28" t="s">
        <v>68</v>
      </c>
      <c r="M273" s="625" t="s">
        <v>337</v>
      </c>
      <c r="N273" s="625"/>
      <c r="O273" s="625"/>
      <c r="P273" s="625"/>
      <c r="Q273" s="625"/>
      <c r="R273" s="626"/>
      <c r="S273" s="243"/>
      <c r="T273" s="233"/>
      <c r="U273" s="260"/>
      <c r="V273" s="260"/>
      <c r="W273" s="260"/>
      <c r="X273" s="260"/>
      <c r="Y273" s="260"/>
      <c r="Z273" s="260"/>
      <c r="AA273" s="260"/>
      <c r="AB273" s="260"/>
      <c r="AC273" s="307"/>
      <c r="AD273" s="242"/>
      <c r="AF273" s="4" t="str">
        <f>+L273</f>
        <v>□</v>
      </c>
      <c r="AG273" s="4"/>
      <c r="AH273" s="4"/>
      <c r="AI273" s="3"/>
      <c r="AJ273" s="3"/>
      <c r="AK273" s="3"/>
      <c r="AL273" s="3"/>
      <c r="AM273" s="14"/>
      <c r="AN273" s="18" t="s">
        <v>63</v>
      </c>
      <c r="AO273" s="18" t="s">
        <v>64</v>
      </c>
      <c r="AP273" s="18" t="s">
        <v>65</v>
      </c>
      <c r="AQ273" s="20" t="s">
        <v>88</v>
      </c>
      <c r="AR273" s="109" t="s">
        <v>66</v>
      </c>
    </row>
    <row r="274" spans="2:44" ht="18" customHeight="1" thickBot="1">
      <c r="B274" s="791"/>
      <c r="C274" s="678"/>
      <c r="D274" s="774"/>
      <c r="E274" s="563"/>
      <c r="F274" s="563"/>
      <c r="G274" s="563"/>
      <c r="H274" s="563"/>
      <c r="I274" s="775"/>
      <c r="J274" s="233"/>
      <c r="K274" s="232"/>
      <c r="L274" s="28" t="s">
        <v>68</v>
      </c>
      <c r="M274" s="232" t="s">
        <v>270</v>
      </c>
      <c r="N274" s="232"/>
      <c r="O274" s="232"/>
      <c r="P274" s="232"/>
      <c r="Q274" s="232"/>
      <c r="R274" s="234"/>
      <c r="S274" s="243"/>
      <c r="T274" s="233"/>
      <c r="U274" s="260"/>
      <c r="V274" s="260"/>
      <c r="W274" s="260"/>
      <c r="X274" s="260"/>
      <c r="Y274" s="260"/>
      <c r="Z274" s="260"/>
      <c r="AA274" s="260"/>
      <c r="AB274" s="260"/>
      <c r="AC274" s="307"/>
      <c r="AD274" s="242"/>
      <c r="AF274" s="4" t="str">
        <f>+L274</f>
        <v>□</v>
      </c>
      <c r="AG274" s="4"/>
      <c r="AH274" s="4"/>
      <c r="AI274" s="26"/>
      <c r="AJ274" s="26"/>
      <c r="AK274" s="3"/>
      <c r="AL274" s="3"/>
      <c r="AM274" s="14"/>
      <c r="AN274" s="111"/>
      <c r="AO274" s="111"/>
      <c r="AP274" s="111"/>
      <c r="AQ274" s="111"/>
      <c r="AR274" s="111"/>
    </row>
    <row r="275" spans="2:44" ht="18" customHeight="1">
      <c r="B275" s="791"/>
      <c r="C275" s="678"/>
      <c r="D275" s="644" t="s">
        <v>338</v>
      </c>
      <c r="E275" s="645"/>
      <c r="F275" s="645"/>
      <c r="G275" s="645"/>
      <c r="H275" s="645"/>
      <c r="I275" s="646"/>
      <c r="J275" s="61" t="s">
        <v>68</v>
      </c>
      <c r="K275" s="229" t="s">
        <v>519</v>
      </c>
      <c r="L275" s="229"/>
      <c r="M275" s="229"/>
      <c r="N275" s="229"/>
      <c r="O275" s="229"/>
      <c r="P275" s="229"/>
      <c r="Q275" s="68"/>
      <c r="R275" s="69"/>
      <c r="S275" s="239"/>
      <c r="T275" s="240"/>
      <c r="U275" s="240"/>
      <c r="V275" s="240"/>
      <c r="W275" s="240"/>
      <c r="X275" s="240"/>
      <c r="Y275" s="240"/>
      <c r="Z275" s="240"/>
      <c r="AA275" s="240"/>
      <c r="AB275" s="240"/>
      <c r="AC275" s="240"/>
      <c r="AD275" s="666"/>
      <c r="AF275" s="17" t="str">
        <f>+J275</f>
        <v>□</v>
      </c>
      <c r="AI275" s="20" t="str">
        <f>IF(AF275&amp;AF276&amp;AF277="■□□","◎無し",IF(AF275&amp;AF276&amp;AF277="□■□","●適合",IF(AF275&amp;AF276&amp;AF277="□□■","◆未達",IF(AF275&amp;AF276&amp;AF277="□□□","■未答","▼矛盾"))))</f>
        <v>■未答</v>
      </c>
      <c r="AJ275" s="26"/>
      <c r="AM275" s="14" t="s">
        <v>103</v>
      </c>
      <c r="AN275" s="21" t="s">
        <v>104</v>
      </c>
      <c r="AO275" s="21" t="s">
        <v>105</v>
      </c>
      <c r="AP275" s="21" t="s">
        <v>106</v>
      </c>
      <c r="AQ275" s="21" t="s">
        <v>107</v>
      </c>
      <c r="AR275" s="21" t="s">
        <v>87</v>
      </c>
    </row>
    <row r="276" spans="2:44" ht="18" customHeight="1">
      <c r="B276" s="791"/>
      <c r="C276" s="678"/>
      <c r="D276" s="602"/>
      <c r="E276" s="603"/>
      <c r="F276" s="603"/>
      <c r="G276" s="603"/>
      <c r="H276" s="603"/>
      <c r="I276" s="604"/>
      <c r="J276" s="71" t="s">
        <v>68</v>
      </c>
      <c r="K276" s="753" t="s">
        <v>269</v>
      </c>
      <c r="L276" s="753"/>
      <c r="M276" s="71" t="s">
        <v>81</v>
      </c>
      <c r="N276" s="481" t="s">
        <v>270</v>
      </c>
      <c r="O276" s="481"/>
      <c r="P276" s="481"/>
      <c r="Q276" s="410"/>
      <c r="R276" s="411"/>
      <c r="S276" s="254"/>
      <c r="T276" s="255"/>
      <c r="U276" s="255"/>
      <c r="V276" s="255"/>
      <c r="W276" s="255"/>
      <c r="X276" s="255"/>
      <c r="Y276" s="255"/>
      <c r="Z276" s="255"/>
      <c r="AA276" s="255"/>
      <c r="AB276" s="255"/>
      <c r="AC276" s="255"/>
      <c r="AD276" s="668"/>
      <c r="AF276" s="1" t="str">
        <f>+J276</f>
        <v>□</v>
      </c>
      <c r="AM276" s="14"/>
      <c r="AN276" s="18" t="s">
        <v>63</v>
      </c>
      <c r="AO276" s="18" t="s">
        <v>64</v>
      </c>
      <c r="AP276" s="18" t="s">
        <v>65</v>
      </c>
      <c r="AQ276" s="20" t="s">
        <v>88</v>
      </c>
      <c r="AR276" s="20" t="s">
        <v>66</v>
      </c>
    </row>
    <row r="277" spans="2:44" ht="20.149999999999999" customHeight="1">
      <c r="B277" s="791"/>
      <c r="C277" s="678"/>
      <c r="D277" s="257"/>
      <c r="E277" s="596" t="s">
        <v>57</v>
      </c>
      <c r="F277" s="600"/>
      <c r="G277" s="600"/>
      <c r="H277" s="600"/>
      <c r="I277" s="601"/>
      <c r="J277" s="248"/>
      <c r="K277" s="248"/>
      <c r="L277" s="248"/>
      <c r="M277" s="248"/>
      <c r="N277" s="248"/>
      <c r="O277" s="78" t="s">
        <v>81</v>
      </c>
      <c r="P277" s="498" t="s">
        <v>283</v>
      </c>
      <c r="Q277" s="498"/>
      <c r="R277" s="687"/>
      <c r="S277" s="783" t="s">
        <v>339</v>
      </c>
      <c r="T277" s="784"/>
      <c r="U277" s="784"/>
      <c r="V277" s="784"/>
      <c r="W277" s="784"/>
      <c r="X277" s="784"/>
      <c r="Y277" s="784"/>
      <c r="Z277" s="784"/>
      <c r="AA277" s="785"/>
      <c r="AB277" s="785"/>
      <c r="AC277" s="41" t="s">
        <v>110</v>
      </c>
      <c r="AD277" s="672"/>
      <c r="AF277" s="1" t="str">
        <f>+M276</f>
        <v>□</v>
      </c>
    </row>
    <row r="278" spans="2:44" ht="20.149999999999999" customHeight="1">
      <c r="B278" s="791"/>
      <c r="C278" s="678"/>
      <c r="D278" s="257"/>
      <c r="E278" s="602"/>
      <c r="F278" s="603"/>
      <c r="G278" s="603"/>
      <c r="H278" s="603"/>
      <c r="I278" s="604"/>
      <c r="J278" s="28" t="s">
        <v>81</v>
      </c>
      <c r="K278" s="447" t="s">
        <v>164</v>
      </c>
      <c r="L278" s="447"/>
      <c r="M278" s="447"/>
      <c r="N278" s="447"/>
      <c r="O278" s="447"/>
      <c r="P278" s="447"/>
      <c r="Q278" s="447"/>
      <c r="R278" s="448"/>
      <c r="S278" s="245"/>
      <c r="T278" s="244"/>
      <c r="U278" s="244"/>
      <c r="V278" s="244"/>
      <c r="W278" s="244"/>
      <c r="X278" s="244"/>
      <c r="Y278" s="244"/>
      <c r="Z278" s="244"/>
      <c r="AA278" s="244"/>
      <c r="AB278" s="244"/>
      <c r="AC278" s="244"/>
      <c r="AD278" s="667"/>
      <c r="AF278" s="17" t="str">
        <f>+O277</f>
        <v>□</v>
      </c>
      <c r="AI278" s="20" t="str">
        <f>IF(AF278&amp;AF279&amp;AF280="■□□","◎無し",IF(AF278&amp;AF279&amp;AF280="□■□","●適合",IF(AF278&amp;AF279&amp;AF280="□□■","◆未達",IF(AF278&amp;AF279&amp;AF280="□□□","■未答","▼矛盾"))))</f>
        <v>■未答</v>
      </c>
      <c r="AJ278" s="26"/>
      <c r="AK278" s="18" t="str">
        <f>IF(AA277=0,"■未答",IF(AA277&lt;800,"◆未達","●範囲内"))</f>
        <v>■未答</v>
      </c>
      <c r="AM278" s="14" t="s">
        <v>103</v>
      </c>
      <c r="AN278" s="21" t="s">
        <v>104</v>
      </c>
      <c r="AO278" s="21" t="s">
        <v>105</v>
      </c>
      <c r="AP278" s="21" t="s">
        <v>106</v>
      </c>
      <c r="AQ278" s="21" t="s">
        <v>107</v>
      </c>
      <c r="AR278" s="21" t="s">
        <v>87</v>
      </c>
    </row>
    <row r="279" spans="2:44" ht="20.149999999999999" customHeight="1">
      <c r="B279" s="791"/>
      <c r="C279" s="678"/>
      <c r="D279" s="257"/>
      <c r="E279" s="605"/>
      <c r="F279" s="606"/>
      <c r="G279" s="606"/>
      <c r="H279" s="606"/>
      <c r="I279" s="607"/>
      <c r="J279" s="29" t="s">
        <v>81</v>
      </c>
      <c r="K279" s="481" t="s">
        <v>166</v>
      </c>
      <c r="L279" s="481"/>
      <c r="M279" s="481"/>
      <c r="N279" s="481"/>
      <c r="O279" s="481"/>
      <c r="P279" s="481"/>
      <c r="Q279" s="481"/>
      <c r="R279" s="620"/>
      <c r="S279" s="254"/>
      <c r="T279" s="255"/>
      <c r="U279" s="255"/>
      <c r="V279" s="255"/>
      <c r="W279" s="255"/>
      <c r="X279" s="255"/>
      <c r="Y279" s="255"/>
      <c r="Z279" s="255"/>
      <c r="AA279" s="255"/>
      <c r="AB279" s="255"/>
      <c r="AC279" s="255"/>
      <c r="AD279" s="668"/>
      <c r="AF279" s="1" t="str">
        <f>+J278</f>
        <v>□</v>
      </c>
      <c r="AM279" s="14"/>
      <c r="AN279" s="18" t="s">
        <v>63</v>
      </c>
      <c r="AO279" s="18" t="s">
        <v>64</v>
      </c>
      <c r="AP279" s="18" t="s">
        <v>65</v>
      </c>
      <c r="AQ279" s="20" t="s">
        <v>88</v>
      </c>
      <c r="AR279" s="20" t="s">
        <v>66</v>
      </c>
    </row>
    <row r="280" spans="2:44" ht="20.149999999999999" customHeight="1">
      <c r="B280" s="791"/>
      <c r="C280" s="678"/>
      <c r="D280" s="257"/>
      <c r="E280" s="596" t="s">
        <v>58</v>
      </c>
      <c r="F280" s="600"/>
      <c r="G280" s="600"/>
      <c r="H280" s="600"/>
      <c r="I280" s="601"/>
      <c r="J280" s="248"/>
      <c r="K280" s="248"/>
      <c r="L280" s="248"/>
      <c r="M280" s="248"/>
      <c r="N280" s="248"/>
      <c r="O280" s="78" t="s">
        <v>81</v>
      </c>
      <c r="P280" s="498" t="s">
        <v>283</v>
      </c>
      <c r="Q280" s="498"/>
      <c r="R280" s="687"/>
      <c r="S280" s="783" t="s">
        <v>340</v>
      </c>
      <c r="T280" s="784"/>
      <c r="U280" s="784"/>
      <c r="V280" s="784"/>
      <c r="W280" s="784"/>
      <c r="X280" s="784"/>
      <c r="Y280" s="784"/>
      <c r="Z280" s="784"/>
      <c r="AA280" s="785"/>
      <c r="AB280" s="785"/>
      <c r="AC280" s="41" t="s">
        <v>110</v>
      </c>
      <c r="AD280" s="672"/>
      <c r="AF280" s="1" t="str">
        <f>+J279</f>
        <v>□</v>
      </c>
    </row>
    <row r="281" spans="2:44" ht="20.149999999999999" customHeight="1">
      <c r="B281" s="791"/>
      <c r="C281" s="678"/>
      <c r="D281" s="257"/>
      <c r="E281" s="602"/>
      <c r="F281" s="603"/>
      <c r="G281" s="603"/>
      <c r="H281" s="603"/>
      <c r="I281" s="604"/>
      <c r="J281" s="28" t="s">
        <v>81</v>
      </c>
      <c r="K281" s="447" t="s">
        <v>164</v>
      </c>
      <c r="L281" s="447"/>
      <c r="M281" s="447"/>
      <c r="N281" s="447"/>
      <c r="O281" s="447"/>
      <c r="P281" s="447"/>
      <c r="Q281" s="447"/>
      <c r="R281" s="448"/>
      <c r="S281" s="245"/>
      <c r="T281" s="244"/>
      <c r="U281" s="244"/>
      <c r="V281" s="244"/>
      <c r="W281" s="244"/>
      <c r="X281" s="244"/>
      <c r="Y281" s="244"/>
      <c r="Z281" s="244"/>
      <c r="AA281" s="244"/>
      <c r="AB281" s="244"/>
      <c r="AC281" s="244"/>
      <c r="AD281" s="667"/>
      <c r="AF281" s="17" t="str">
        <f>+O280</f>
        <v>□</v>
      </c>
      <c r="AI281" s="20" t="str">
        <f>IF(AF281&amp;AF282&amp;AF283="■□□","◎無し",IF(AF281&amp;AF282&amp;AF283="□■□","●適合",IF(AF281&amp;AF282&amp;AF283="□□■","◆未達",IF(AF281&amp;AF282&amp;AF283="□□□","■未答","▼矛盾"))))</f>
        <v>■未答</v>
      </c>
      <c r="AJ281" s="26"/>
      <c r="AK281" s="18" t="str">
        <f>IF(AA280=0,"■未答",IF(AA280&lt;1500,"◆未達","●範囲内"))</f>
        <v>■未答</v>
      </c>
      <c r="AM281" s="14" t="s">
        <v>103</v>
      </c>
      <c r="AN281" s="21" t="s">
        <v>104</v>
      </c>
      <c r="AO281" s="21" t="s">
        <v>105</v>
      </c>
      <c r="AP281" s="21" t="s">
        <v>106</v>
      </c>
      <c r="AQ281" s="21" t="s">
        <v>107</v>
      </c>
      <c r="AR281" s="21" t="s">
        <v>87</v>
      </c>
    </row>
    <row r="282" spans="2:44" ht="20.149999999999999" customHeight="1">
      <c r="B282" s="791"/>
      <c r="C282" s="678"/>
      <c r="D282" s="258"/>
      <c r="E282" s="605"/>
      <c r="F282" s="606"/>
      <c r="G282" s="606"/>
      <c r="H282" s="606"/>
      <c r="I282" s="607"/>
      <c r="J282" s="29" t="s">
        <v>81</v>
      </c>
      <c r="K282" s="481" t="s">
        <v>166</v>
      </c>
      <c r="L282" s="481"/>
      <c r="M282" s="481"/>
      <c r="N282" s="481"/>
      <c r="O282" s="481"/>
      <c r="P282" s="481"/>
      <c r="Q282" s="481"/>
      <c r="R282" s="620"/>
      <c r="S282" s="254"/>
      <c r="T282" s="255"/>
      <c r="U282" s="255"/>
      <c r="V282" s="255"/>
      <c r="W282" s="255"/>
      <c r="X282" s="255"/>
      <c r="Y282" s="255"/>
      <c r="Z282" s="255"/>
      <c r="AA282" s="255"/>
      <c r="AB282" s="255"/>
      <c r="AC282" s="255"/>
      <c r="AD282" s="668"/>
      <c r="AF282" s="1" t="str">
        <f>+J281</f>
        <v>□</v>
      </c>
      <c r="AM282" s="14"/>
      <c r="AN282" s="18" t="s">
        <v>63</v>
      </c>
      <c r="AO282" s="18" t="s">
        <v>64</v>
      </c>
      <c r="AP282" s="18" t="s">
        <v>65</v>
      </c>
      <c r="AQ282" s="20" t="s">
        <v>88</v>
      </c>
      <c r="AR282" s="20" t="s">
        <v>66</v>
      </c>
    </row>
    <row r="283" spans="2:44" ht="20.149999999999999" customHeight="1">
      <c r="B283" s="791"/>
      <c r="C283" s="678"/>
      <c r="D283" s="596" t="s">
        <v>59</v>
      </c>
      <c r="E283" s="600"/>
      <c r="F283" s="600"/>
      <c r="G283" s="600"/>
      <c r="H283" s="600"/>
      <c r="I283" s="601"/>
      <c r="J283" s="294"/>
      <c r="K283" s="287"/>
      <c r="L283" s="287"/>
      <c r="M283" s="294"/>
      <c r="N283" s="287"/>
      <c r="O283" s="78" t="s">
        <v>81</v>
      </c>
      <c r="P283" s="498" t="s">
        <v>283</v>
      </c>
      <c r="Q283" s="498"/>
      <c r="R283" s="687"/>
      <c r="S283" s="259"/>
      <c r="T283" s="251"/>
      <c r="U283" s="251"/>
      <c r="V283" s="251"/>
      <c r="W283" s="251"/>
      <c r="X283" s="251"/>
      <c r="Y283" s="251"/>
      <c r="Z283" s="251"/>
      <c r="AA283" s="251"/>
      <c r="AB283" s="251"/>
      <c r="AC283" s="251"/>
      <c r="AD283" s="617"/>
      <c r="AF283" s="1" t="str">
        <f>+J282</f>
        <v>□</v>
      </c>
    </row>
    <row r="284" spans="2:44" ht="20.149999999999999" customHeight="1">
      <c r="B284" s="791"/>
      <c r="C284" s="678"/>
      <c r="D284" s="602"/>
      <c r="E284" s="603"/>
      <c r="F284" s="603"/>
      <c r="G284" s="603"/>
      <c r="H284" s="603"/>
      <c r="I284" s="604"/>
      <c r="J284" s="70" t="s">
        <v>68</v>
      </c>
      <c r="K284" s="447" t="s">
        <v>284</v>
      </c>
      <c r="L284" s="447"/>
      <c r="M284" s="447"/>
      <c r="N284" s="447"/>
      <c r="O284" s="447"/>
      <c r="P284" s="447"/>
      <c r="Q284" s="447"/>
      <c r="R284" s="448"/>
      <c r="S284" s="245"/>
      <c r="T284" s="244"/>
      <c r="U284" s="244"/>
      <c r="V284" s="244"/>
      <c r="W284" s="244"/>
      <c r="X284" s="244"/>
      <c r="Y284" s="244"/>
      <c r="Z284" s="244"/>
      <c r="AA284" s="244"/>
      <c r="AB284" s="244"/>
      <c r="AC284" s="244"/>
      <c r="AD284" s="618"/>
      <c r="AF284" s="17" t="str">
        <f>+O283</f>
        <v>□</v>
      </c>
      <c r="AI284" s="20" t="str">
        <f>IF(AF284&amp;AF285&amp;AF286="■□□","◎無し",IF(AF284&amp;AF285&amp;AF286="□■□","●適合",IF(AF284&amp;AF285&amp;AF286="□□■","◆未達",IF(AF284&amp;AF285&amp;AF286="□□□","■未答","▼矛盾"))))</f>
        <v>■未答</v>
      </c>
      <c r="AJ284" s="26"/>
      <c r="AM284" s="14" t="s">
        <v>103</v>
      </c>
      <c r="AN284" s="21" t="s">
        <v>104</v>
      </c>
      <c r="AO284" s="21" t="s">
        <v>105</v>
      </c>
      <c r="AP284" s="21" t="s">
        <v>106</v>
      </c>
      <c r="AQ284" s="21" t="s">
        <v>107</v>
      </c>
      <c r="AR284" s="21" t="s">
        <v>87</v>
      </c>
    </row>
    <row r="285" spans="2:44" ht="20.149999999999999" customHeight="1">
      <c r="B285" s="792"/>
      <c r="C285" s="681"/>
      <c r="D285" s="605"/>
      <c r="E285" s="606"/>
      <c r="F285" s="606"/>
      <c r="G285" s="606"/>
      <c r="H285" s="606"/>
      <c r="I285" s="607"/>
      <c r="J285" s="71" t="s">
        <v>68</v>
      </c>
      <c r="K285" s="481" t="s">
        <v>285</v>
      </c>
      <c r="L285" s="481"/>
      <c r="M285" s="481"/>
      <c r="N285" s="481"/>
      <c r="O285" s="481"/>
      <c r="P285" s="481"/>
      <c r="Q285" s="481"/>
      <c r="R285" s="620"/>
      <c r="S285" s="254"/>
      <c r="T285" s="255"/>
      <c r="U285" s="255"/>
      <c r="V285" s="255"/>
      <c r="W285" s="255"/>
      <c r="X285" s="255"/>
      <c r="Y285" s="255"/>
      <c r="Z285" s="255"/>
      <c r="AA285" s="255"/>
      <c r="AB285" s="255"/>
      <c r="AC285" s="255"/>
      <c r="AD285" s="619"/>
      <c r="AF285" s="1" t="str">
        <f>+J284</f>
        <v>□</v>
      </c>
      <c r="AM285" s="14"/>
      <c r="AN285" s="18" t="s">
        <v>63</v>
      </c>
      <c r="AO285" s="18" t="s">
        <v>64</v>
      </c>
      <c r="AP285" s="18" t="s">
        <v>65</v>
      </c>
      <c r="AQ285" s="20" t="s">
        <v>88</v>
      </c>
      <c r="AR285" s="20" t="s">
        <v>66</v>
      </c>
    </row>
    <row r="286" spans="2:44" ht="20.149999999999999" customHeight="1">
      <c r="B286" s="786" t="s">
        <v>328</v>
      </c>
      <c r="C286" s="522"/>
      <c r="D286" s="596" t="s">
        <v>60</v>
      </c>
      <c r="E286" s="600"/>
      <c r="F286" s="600"/>
      <c r="G286" s="600"/>
      <c r="H286" s="600"/>
      <c r="I286" s="601"/>
      <c r="J286" s="294"/>
      <c r="K286" s="287"/>
      <c r="L286" s="287"/>
      <c r="M286" s="294"/>
      <c r="N286" s="287"/>
      <c r="O286" s="78" t="s">
        <v>81</v>
      </c>
      <c r="P286" s="498" t="s">
        <v>341</v>
      </c>
      <c r="Q286" s="498"/>
      <c r="R286" s="687"/>
      <c r="S286" s="79" t="s">
        <v>81</v>
      </c>
      <c r="T286" s="751" t="s">
        <v>518</v>
      </c>
      <c r="U286" s="751"/>
      <c r="V286" s="751"/>
      <c r="W286" s="751"/>
      <c r="X286" s="751"/>
      <c r="Y286" s="751"/>
      <c r="Z286" s="751"/>
      <c r="AA286" s="751"/>
      <c r="AB286" s="751"/>
      <c r="AC286" s="752"/>
      <c r="AD286" s="617"/>
      <c r="AF286" s="1" t="str">
        <f>+J285</f>
        <v>□</v>
      </c>
    </row>
    <row r="287" spans="2:44" ht="20.149999999999999" customHeight="1">
      <c r="B287" s="787"/>
      <c r="C287" s="522"/>
      <c r="D287" s="602"/>
      <c r="E287" s="603"/>
      <c r="F287" s="603"/>
      <c r="G287" s="603"/>
      <c r="H287" s="603"/>
      <c r="I287" s="604"/>
      <c r="J287" s="70" t="s">
        <v>68</v>
      </c>
      <c r="K287" s="447" t="s">
        <v>287</v>
      </c>
      <c r="L287" s="447"/>
      <c r="M287" s="447"/>
      <c r="N287" s="447"/>
      <c r="O287" s="447"/>
      <c r="P287" s="447"/>
      <c r="Q287" s="447"/>
      <c r="R287" s="448"/>
      <c r="S287" s="16" t="s">
        <v>81</v>
      </c>
      <c r="T287" s="624" t="s">
        <v>342</v>
      </c>
      <c r="U287" s="624"/>
      <c r="V287" s="624"/>
      <c r="W287" s="624"/>
      <c r="X287" s="624"/>
      <c r="Y287" s="624"/>
      <c r="Z287" s="624"/>
      <c r="AA287" s="624"/>
      <c r="AB287" s="624"/>
      <c r="AC287" s="640"/>
      <c r="AD287" s="618"/>
      <c r="AF287" s="17" t="str">
        <f>+O286</f>
        <v>□</v>
      </c>
      <c r="AI287" s="20" t="str">
        <f>IF(AF287&amp;AF288&amp;AF289="■□□","◎無し",IF(AF287&amp;AF288&amp;AF289="□■□","●適合",IF(AF287&amp;AF288&amp;AF289="□□■","◆未達",IF(AF287&amp;AF288&amp;AF289="□□□","■未答","▼矛盾"))))</f>
        <v>■未答</v>
      </c>
      <c r="AJ287" s="26"/>
      <c r="AM287" s="14" t="s">
        <v>103</v>
      </c>
      <c r="AN287" s="21" t="s">
        <v>104</v>
      </c>
      <c r="AO287" s="21" t="s">
        <v>105</v>
      </c>
      <c r="AP287" s="21" t="s">
        <v>106</v>
      </c>
      <c r="AQ287" s="21" t="s">
        <v>107</v>
      </c>
      <c r="AR287" s="21" t="s">
        <v>87</v>
      </c>
    </row>
    <row r="288" spans="2:44" ht="20.149999999999999" customHeight="1">
      <c r="B288" s="787"/>
      <c r="C288" s="522"/>
      <c r="D288" s="602"/>
      <c r="E288" s="603"/>
      <c r="F288" s="603"/>
      <c r="G288" s="603"/>
      <c r="H288" s="603"/>
      <c r="I288" s="604"/>
      <c r="J288" s="71" t="s">
        <v>68</v>
      </c>
      <c r="K288" s="481" t="s">
        <v>289</v>
      </c>
      <c r="L288" s="481"/>
      <c r="M288" s="481"/>
      <c r="N288" s="481"/>
      <c r="O288" s="481"/>
      <c r="P288" s="481"/>
      <c r="Q288" s="481"/>
      <c r="R288" s="620"/>
      <c r="S288" s="254"/>
      <c r="T288" s="255"/>
      <c r="U288" s="255"/>
      <c r="V288" s="255"/>
      <c r="W288" s="255"/>
      <c r="X288" s="255"/>
      <c r="Y288" s="255"/>
      <c r="Z288" s="255"/>
      <c r="AA288" s="255"/>
      <c r="AB288" s="255"/>
      <c r="AC288" s="265"/>
      <c r="AD288" s="619"/>
      <c r="AF288" s="1" t="str">
        <f>+J287</f>
        <v>□</v>
      </c>
      <c r="AM288" s="14"/>
      <c r="AN288" s="18" t="s">
        <v>63</v>
      </c>
      <c r="AO288" s="18" t="s">
        <v>64</v>
      </c>
      <c r="AP288" s="18" t="s">
        <v>65</v>
      </c>
      <c r="AQ288" s="20" t="s">
        <v>88</v>
      </c>
      <c r="AR288" s="20" t="s">
        <v>66</v>
      </c>
    </row>
    <row r="289" spans="2:62" ht="20.149999999999999" customHeight="1">
      <c r="B289" s="787"/>
      <c r="C289" s="522"/>
      <c r="D289" s="257"/>
      <c r="E289" s="596" t="s">
        <v>61</v>
      </c>
      <c r="F289" s="600"/>
      <c r="G289" s="600"/>
      <c r="H289" s="600"/>
      <c r="I289" s="601"/>
      <c r="J289" s="248"/>
      <c r="K289" s="248"/>
      <c r="L289" s="248"/>
      <c r="M289" s="248"/>
      <c r="N289" s="248"/>
      <c r="O289" s="294"/>
      <c r="P289" s="287"/>
      <c r="Q289" s="287"/>
      <c r="R289" s="288"/>
      <c r="S289" s="259"/>
      <c r="T289" s="251"/>
      <c r="U289" s="295"/>
      <c r="V289" s="251"/>
      <c r="W289" s="251"/>
      <c r="X289" s="251"/>
      <c r="Y289" s="296"/>
      <c r="Z289" s="296"/>
      <c r="AA289" s="296"/>
      <c r="AB289" s="251"/>
      <c r="AC289" s="35" t="s">
        <v>102</v>
      </c>
      <c r="AD289" s="617"/>
      <c r="AF289" s="1" t="str">
        <f>+J288</f>
        <v>□</v>
      </c>
    </row>
    <row r="290" spans="2:62" ht="20.149999999999999" customHeight="1">
      <c r="B290" s="787"/>
      <c r="C290" s="522"/>
      <c r="D290" s="257"/>
      <c r="E290" s="602"/>
      <c r="F290" s="603"/>
      <c r="G290" s="603"/>
      <c r="H290" s="603"/>
      <c r="I290" s="604"/>
      <c r="J290" s="232"/>
      <c r="K290" s="232"/>
      <c r="L290" s="232"/>
      <c r="M290" s="232"/>
      <c r="N290" s="232"/>
      <c r="O290" s="70" t="s">
        <v>81</v>
      </c>
      <c r="P290" s="447" t="s">
        <v>283</v>
      </c>
      <c r="Q290" s="447"/>
      <c r="R290" s="448"/>
      <c r="S290" s="245"/>
      <c r="T290" s="244"/>
      <c r="U290" s="793" t="s">
        <v>290</v>
      </c>
      <c r="V290" s="793"/>
      <c r="W290" s="793"/>
      <c r="X290" s="793"/>
      <c r="Y290" s="446"/>
      <c r="Z290" s="446"/>
      <c r="AA290" s="446"/>
      <c r="AB290" s="165" t="s">
        <v>110</v>
      </c>
      <c r="AC290" s="261"/>
      <c r="AD290" s="618"/>
      <c r="AF290" s="17" t="str">
        <f>+O290</f>
        <v>□</v>
      </c>
      <c r="AI290" s="20" t="str">
        <f>IF(AF290&amp;AF291&amp;AF292="■□□","◎無し",IF(AF290&amp;AF291&amp;AF292="□■□","●適合",IF(AF290&amp;AF291&amp;AF292="□□■","◆未達",IF(AF290&amp;AF291&amp;AF292="□□□","■未答","▼矛盾"))))</f>
        <v>■未答</v>
      </c>
      <c r="AJ290" s="26"/>
      <c r="AM290" s="14" t="s">
        <v>103</v>
      </c>
      <c r="AN290" s="21" t="s">
        <v>104</v>
      </c>
      <c r="AO290" s="21" t="s">
        <v>105</v>
      </c>
      <c r="AP290" s="21" t="s">
        <v>106</v>
      </c>
      <c r="AQ290" s="21" t="s">
        <v>107</v>
      </c>
      <c r="AR290" s="21" t="s">
        <v>87</v>
      </c>
    </row>
    <row r="291" spans="2:62" ht="20.149999999999999" customHeight="1">
      <c r="B291" s="787"/>
      <c r="C291" s="522"/>
      <c r="D291" s="257"/>
      <c r="E291" s="602"/>
      <c r="F291" s="603"/>
      <c r="G291" s="603"/>
      <c r="H291" s="603"/>
      <c r="I291" s="604"/>
      <c r="J291" s="28" t="s">
        <v>81</v>
      </c>
      <c r="K291" s="447" t="s">
        <v>166</v>
      </c>
      <c r="L291" s="447"/>
      <c r="M291" s="447"/>
      <c r="N291" s="447"/>
      <c r="O291" s="447"/>
      <c r="P291" s="447"/>
      <c r="Q291" s="447"/>
      <c r="R291" s="448"/>
      <c r="S291" s="16" t="s">
        <v>81</v>
      </c>
      <c r="T291" s="450" t="s">
        <v>343</v>
      </c>
      <c r="U291" s="450"/>
      <c r="V291" s="450"/>
      <c r="W291" s="450"/>
      <c r="X291" s="450"/>
      <c r="Y291" s="450"/>
      <c r="Z291" s="450"/>
      <c r="AA291" s="450"/>
      <c r="AB291" s="450"/>
      <c r="AC291" s="452"/>
      <c r="AD291" s="618"/>
      <c r="AF291" s="1" t="str">
        <f>+J291</f>
        <v>□</v>
      </c>
      <c r="AI291" s="45" t="s">
        <v>170</v>
      </c>
      <c r="AK291" s="81" t="str">
        <f>IF(Y290&gt;0,IF(Y290&gt;80,"場合分け",8),"(未答)")</f>
        <v>(未答)</v>
      </c>
      <c r="AM291" s="14"/>
      <c r="AN291" s="18" t="s">
        <v>63</v>
      </c>
      <c r="AO291" s="18" t="s">
        <v>64</v>
      </c>
      <c r="AP291" s="18" t="s">
        <v>65</v>
      </c>
      <c r="AQ291" s="20" t="s">
        <v>88</v>
      </c>
      <c r="AR291" s="20" t="s">
        <v>66</v>
      </c>
    </row>
    <row r="292" spans="2:62" ht="20.149999999999999" customHeight="1">
      <c r="B292" s="787"/>
      <c r="C292" s="522"/>
      <c r="D292" s="257"/>
      <c r="E292" s="602"/>
      <c r="F292" s="603"/>
      <c r="G292" s="603"/>
      <c r="H292" s="603"/>
      <c r="I292" s="604"/>
      <c r="J292" s="28" t="s">
        <v>81</v>
      </c>
      <c r="K292" s="447" t="s">
        <v>164</v>
      </c>
      <c r="L292" s="447"/>
      <c r="M292" s="447"/>
      <c r="N292" s="447"/>
      <c r="O292" s="447"/>
      <c r="P292" s="447"/>
      <c r="Q292" s="447"/>
      <c r="R292" s="448"/>
      <c r="S292" s="16" t="s">
        <v>81</v>
      </c>
      <c r="T292" s="450" t="s">
        <v>291</v>
      </c>
      <c r="U292" s="450"/>
      <c r="V292" s="450"/>
      <c r="W292" s="450"/>
      <c r="X292" s="450"/>
      <c r="Y292" s="450"/>
      <c r="Z292" s="450"/>
      <c r="AA292" s="450"/>
      <c r="AB292" s="450"/>
      <c r="AC292" s="452"/>
      <c r="AD292" s="618"/>
      <c r="AF292" s="1" t="str">
        <f>+J292</f>
        <v>□</v>
      </c>
      <c r="AI292" s="45" t="s">
        <v>293</v>
      </c>
      <c r="AK292" s="20" t="str">
        <f>IF(AA293&gt;0,IF(AA293&lt;AK291,"◆未達","●適合"),"■未答")</f>
        <v>■未答</v>
      </c>
    </row>
    <row r="293" spans="2:62" ht="20.149999999999999" customHeight="1">
      <c r="B293" s="787"/>
      <c r="C293" s="522"/>
      <c r="D293" s="257"/>
      <c r="E293" s="602"/>
      <c r="F293" s="603"/>
      <c r="G293" s="603"/>
      <c r="H293" s="603"/>
      <c r="I293" s="604"/>
      <c r="J293" s="232"/>
      <c r="K293" s="232"/>
      <c r="L293" s="232"/>
      <c r="M293" s="232"/>
      <c r="N293" s="232"/>
      <c r="O293" s="232"/>
      <c r="P293" s="232"/>
      <c r="Q293" s="232"/>
      <c r="R293" s="234"/>
      <c r="S293" s="245"/>
      <c r="T293" s="445" t="s">
        <v>294</v>
      </c>
      <c r="U293" s="445"/>
      <c r="V293" s="445"/>
      <c r="W293" s="445"/>
      <c r="X293" s="445"/>
      <c r="Y293" s="445"/>
      <c r="Z293" s="165" t="s">
        <v>214</v>
      </c>
      <c r="AA293" s="446"/>
      <c r="AB293" s="446"/>
      <c r="AC293" s="261"/>
      <c r="AD293" s="618"/>
      <c r="AI293" s="45" t="s">
        <v>344</v>
      </c>
      <c r="AK293" s="20" t="str">
        <f>IF(Z294&gt;0,IF(Z294&lt;1200,"◆未達","●適合"),"■未答")</f>
        <v>■未答</v>
      </c>
    </row>
    <row r="294" spans="2:62" ht="20.149999999999999" customHeight="1">
      <c r="B294" s="787"/>
      <c r="C294" s="522"/>
      <c r="D294" s="257"/>
      <c r="E294" s="602"/>
      <c r="F294" s="603"/>
      <c r="G294" s="603"/>
      <c r="H294" s="603"/>
      <c r="I294" s="604"/>
      <c r="J294" s="232"/>
      <c r="K294" s="232"/>
      <c r="L294" s="232"/>
      <c r="M294" s="232"/>
      <c r="N294" s="232"/>
      <c r="O294" s="232"/>
      <c r="P294" s="232"/>
      <c r="Q294" s="232"/>
      <c r="R294" s="234"/>
      <c r="S294" s="245"/>
      <c r="T294" s="445" t="s">
        <v>345</v>
      </c>
      <c r="U294" s="445"/>
      <c r="V294" s="445"/>
      <c r="W294" s="445"/>
      <c r="X294" s="445"/>
      <c r="Y294" s="445"/>
      <c r="Z294" s="441"/>
      <c r="AA294" s="441"/>
      <c r="AB294" s="172" t="s">
        <v>110</v>
      </c>
      <c r="AC294" s="261"/>
      <c r="AD294" s="618"/>
      <c r="AI294" s="45"/>
      <c r="AK294" s="45"/>
    </row>
    <row r="295" spans="2:62" ht="20.149999999999999" customHeight="1">
      <c r="B295" s="787"/>
      <c r="C295" s="522"/>
      <c r="D295" s="257"/>
      <c r="E295" s="602"/>
      <c r="F295" s="603"/>
      <c r="G295" s="603"/>
      <c r="H295" s="603"/>
      <c r="I295" s="604"/>
      <c r="J295" s="252"/>
      <c r="K295" s="252"/>
      <c r="L295" s="252"/>
      <c r="M295" s="252"/>
      <c r="N295" s="252"/>
      <c r="O295" s="252"/>
      <c r="P295" s="252"/>
      <c r="Q295" s="252"/>
      <c r="R295" s="253"/>
      <c r="S295" s="254"/>
      <c r="T295" s="255"/>
      <c r="U295" s="255"/>
      <c r="V295" s="255"/>
      <c r="W295" s="255"/>
      <c r="X295" s="255"/>
      <c r="Y295" s="309"/>
      <c r="Z295" s="905"/>
      <c r="AA295" s="905"/>
      <c r="AB295" s="298"/>
      <c r="AC295" s="265"/>
      <c r="AD295" s="619"/>
      <c r="AI295" s="45"/>
      <c r="AK295" s="45"/>
    </row>
    <row r="296" spans="2:62" ht="20.149999999999999" customHeight="1">
      <c r="B296" s="787"/>
      <c r="C296" s="522"/>
      <c r="D296" s="257"/>
      <c r="E296" s="698" t="s">
        <v>346</v>
      </c>
      <c r="F296" s="699"/>
      <c r="G296" s="699"/>
      <c r="H296" s="699"/>
      <c r="I296" s="700"/>
      <c r="J296" s="237"/>
      <c r="K296" s="236"/>
      <c r="L296" s="236"/>
      <c r="M296" s="237"/>
      <c r="N296" s="236"/>
      <c r="O296" s="70" t="s">
        <v>81</v>
      </c>
      <c r="P296" s="498" t="s">
        <v>283</v>
      </c>
      <c r="Q296" s="498"/>
      <c r="R296" s="687"/>
      <c r="S296" s="299"/>
      <c r="T296" s="268"/>
      <c r="U296" s="268"/>
      <c r="V296" s="268"/>
      <c r="W296" s="268"/>
      <c r="X296" s="268"/>
      <c r="Y296" s="296"/>
      <c r="Z296" s="296"/>
      <c r="AA296" s="296"/>
      <c r="AB296" s="251"/>
      <c r="AC296" s="35" t="s">
        <v>102</v>
      </c>
      <c r="AD296" s="672"/>
      <c r="AF296" s="17" t="str">
        <f>+O296</f>
        <v>□</v>
      </c>
      <c r="AI296" s="20" t="str">
        <f>IF(AF296&amp;AF297&amp;AF298="■□□","◎無し",IF(AF296&amp;AF297&amp;AF298="□■□","●適合",IF(AF296&amp;AF297&amp;AF298="□□■","◆未達",IF(AF296&amp;AF297&amp;AF298="□□□","■未答","▼矛盾"))))</f>
        <v>■未答</v>
      </c>
      <c r="AJ296" s="26"/>
      <c r="AM296" s="14" t="s">
        <v>103</v>
      </c>
      <c r="AN296" s="21" t="s">
        <v>104</v>
      </c>
      <c r="AO296" s="21" t="s">
        <v>105</v>
      </c>
      <c r="AP296" s="21" t="s">
        <v>106</v>
      </c>
      <c r="AQ296" s="21" t="s">
        <v>107</v>
      </c>
      <c r="AR296" s="21" t="s">
        <v>87</v>
      </c>
    </row>
    <row r="297" spans="2:62" ht="20.149999999999999" customHeight="1">
      <c r="B297" s="787"/>
      <c r="C297" s="522"/>
      <c r="D297" s="257"/>
      <c r="E297" s="587"/>
      <c r="F297" s="588"/>
      <c r="G297" s="588"/>
      <c r="H297" s="588"/>
      <c r="I297" s="589"/>
      <c r="J297" s="70" t="s">
        <v>68</v>
      </c>
      <c r="K297" s="447" t="s">
        <v>347</v>
      </c>
      <c r="L297" s="447"/>
      <c r="M297" s="447"/>
      <c r="N297" s="447"/>
      <c r="O297" s="447"/>
      <c r="P297" s="447"/>
      <c r="Q297" s="447"/>
      <c r="R297" s="448"/>
      <c r="S297" s="449" t="s">
        <v>483</v>
      </c>
      <c r="T297" s="450"/>
      <c r="U297" s="450"/>
      <c r="V297" s="450"/>
      <c r="W297" s="70" t="s">
        <v>81</v>
      </c>
      <c r="X297" s="451" t="s">
        <v>216</v>
      </c>
      <c r="Y297" s="451"/>
      <c r="Z297" s="70" t="s">
        <v>81</v>
      </c>
      <c r="AA297" s="450" t="s">
        <v>217</v>
      </c>
      <c r="AB297" s="450"/>
      <c r="AC297" s="307"/>
      <c r="AD297" s="667"/>
      <c r="AF297" s="1" t="str">
        <f>+J297</f>
        <v>□</v>
      </c>
      <c r="AI297" s="65" t="s">
        <v>141</v>
      </c>
      <c r="AK297" s="18" t="str">
        <f>IF(W297&amp;Z297="■□","◎過分",IF(W297&amp;Z297="□■","●適合",IF(W297&amp;Z297="□□","■未答","▼矛盾")))</f>
        <v>■未答</v>
      </c>
      <c r="AM297" s="14"/>
      <c r="AN297" s="18" t="s">
        <v>63</v>
      </c>
      <c r="AO297" s="18" t="s">
        <v>64</v>
      </c>
      <c r="AP297" s="18" t="s">
        <v>65</v>
      </c>
      <c r="AQ297" s="20" t="s">
        <v>88</v>
      </c>
      <c r="AR297" s="20" t="s">
        <v>66</v>
      </c>
    </row>
    <row r="298" spans="2:62" ht="20.149999999999999" customHeight="1">
      <c r="B298" s="787"/>
      <c r="C298" s="522"/>
      <c r="D298" s="257"/>
      <c r="E298" s="587"/>
      <c r="F298" s="588"/>
      <c r="G298" s="588"/>
      <c r="H298" s="588"/>
      <c r="I298" s="589"/>
      <c r="J298" s="71" t="s">
        <v>68</v>
      </c>
      <c r="K298" s="481" t="s">
        <v>307</v>
      </c>
      <c r="L298" s="481"/>
      <c r="M298" s="481"/>
      <c r="N298" s="481"/>
      <c r="O298" s="481"/>
      <c r="P298" s="481"/>
      <c r="Q298" s="481"/>
      <c r="R298" s="620"/>
      <c r="S298" s="781" t="s">
        <v>306</v>
      </c>
      <c r="T298" s="782"/>
      <c r="U298" s="782"/>
      <c r="V298" s="782"/>
      <c r="W298" s="782"/>
      <c r="X298" s="782"/>
      <c r="Y298" s="648"/>
      <c r="Z298" s="648"/>
      <c r="AA298" s="648"/>
      <c r="AB298" s="171" t="s">
        <v>110</v>
      </c>
      <c r="AC298" s="265"/>
      <c r="AD298" s="667"/>
      <c r="AF298" s="1" t="str">
        <f>+J298</f>
        <v>□</v>
      </c>
      <c r="AI298" s="65" t="s">
        <v>219</v>
      </c>
      <c r="AK298" s="20" t="str">
        <f>IF(Y298&gt;0,IF(Y298&lt;700,"◆低すぎ",IF(Y298&gt;900,"◆高すぎ","●適合")),"■未答")</f>
        <v>■未答</v>
      </c>
    </row>
    <row r="299" spans="2:62" ht="20.149999999999999" customHeight="1">
      <c r="B299" s="787"/>
      <c r="C299" s="522"/>
      <c r="D299" s="256"/>
      <c r="E299" s="596" t="s">
        <v>348</v>
      </c>
      <c r="F299" s="600"/>
      <c r="G299" s="600"/>
      <c r="H299" s="600"/>
      <c r="I299" s="601"/>
      <c r="J299" s="294"/>
      <c r="K299" s="287"/>
      <c r="L299" s="287"/>
      <c r="M299" s="294"/>
      <c r="N299" s="287"/>
      <c r="O299" s="78" t="s">
        <v>81</v>
      </c>
      <c r="P299" s="498" t="s">
        <v>283</v>
      </c>
      <c r="Q299" s="498"/>
      <c r="R299" s="687"/>
      <c r="S299" s="243"/>
      <c r="T299" s="244" t="s">
        <v>345</v>
      </c>
      <c r="U299" s="244"/>
      <c r="V299" s="244"/>
      <c r="W299" s="244"/>
      <c r="X299" s="244"/>
      <c r="Y299" s="244"/>
      <c r="Z299" s="785"/>
      <c r="AA299" s="785"/>
      <c r="AB299" s="172" t="s">
        <v>110</v>
      </c>
      <c r="AC299" s="281"/>
      <c r="AD299" s="242"/>
      <c r="AF299" s="17" t="str">
        <f>+O299</f>
        <v>□</v>
      </c>
      <c r="AI299" s="20" t="str">
        <f>IF(AF299&amp;AF300&amp;AF301="■□□","◎無し",IF(AF299&amp;AF300&amp;AF301="□■□","●適合",IF(AF299&amp;AF300&amp;AF301="□□■","◆未達",IF(AF299&amp;AF300&amp;AF301="□□□","■未答","▼矛盾"))))</f>
        <v>■未答</v>
      </c>
      <c r="AJ299" s="26"/>
      <c r="AK299" s="20" t="str">
        <f>IF(Z299&gt;0,IF(Z299&lt;900,"◆未達","●適合"),"■未答")</f>
        <v>■未答</v>
      </c>
      <c r="AL299" s="7" t="s">
        <v>0</v>
      </c>
      <c r="AM299" s="14" t="s">
        <v>103</v>
      </c>
      <c r="AN299" s="21" t="s">
        <v>104</v>
      </c>
      <c r="AO299" s="21" t="s">
        <v>105</v>
      </c>
      <c r="AP299" s="21" t="s">
        <v>106</v>
      </c>
      <c r="AQ299" s="21" t="s">
        <v>107</v>
      </c>
      <c r="AR299" s="21" t="s">
        <v>87</v>
      </c>
      <c r="BC299" s="1"/>
      <c r="BD299" s="1"/>
      <c r="BE299" s="1"/>
      <c r="BF299" s="1"/>
      <c r="BG299" s="1"/>
      <c r="BH299" s="1"/>
      <c r="BI299" s="1"/>
      <c r="BJ299" s="1"/>
    </row>
    <row r="300" spans="2:62" ht="20.149999999999999" customHeight="1">
      <c r="B300" s="787"/>
      <c r="C300" s="522"/>
      <c r="D300" s="256"/>
      <c r="E300" s="602"/>
      <c r="F300" s="606"/>
      <c r="G300" s="606"/>
      <c r="H300" s="606"/>
      <c r="I300" s="607"/>
      <c r="J300" s="71" t="s">
        <v>68</v>
      </c>
      <c r="K300" s="753" t="s">
        <v>269</v>
      </c>
      <c r="L300" s="753"/>
      <c r="M300" s="71" t="s">
        <v>81</v>
      </c>
      <c r="N300" s="481" t="s">
        <v>270</v>
      </c>
      <c r="O300" s="481"/>
      <c r="P300" s="481"/>
      <c r="Q300" s="252"/>
      <c r="R300" s="253"/>
      <c r="S300" s="300"/>
      <c r="T300" s="255" t="s">
        <v>1</v>
      </c>
      <c r="U300" s="255"/>
      <c r="V300" s="255"/>
      <c r="W300" s="255"/>
      <c r="X300" s="255"/>
      <c r="Y300" s="255"/>
      <c r="Z300" s="764"/>
      <c r="AA300" s="764"/>
      <c r="AB300" s="83" t="s">
        <v>110</v>
      </c>
      <c r="AC300" s="298"/>
      <c r="AD300" s="242"/>
      <c r="AF300" s="1" t="str">
        <f>+J300</f>
        <v>□</v>
      </c>
      <c r="AK300" s="20" t="str">
        <f>IF(Z300&gt;0,IF(Z300&lt;900,"◆未達","●適合"),"■未答")</f>
        <v>■未答</v>
      </c>
      <c r="AL300" s="7" t="s">
        <v>2</v>
      </c>
      <c r="AM300" s="14"/>
      <c r="AN300" s="18" t="s">
        <v>63</v>
      </c>
      <c r="AO300" s="18" t="s">
        <v>64</v>
      </c>
      <c r="AP300" s="18" t="s">
        <v>65</v>
      </c>
      <c r="AQ300" s="20" t="s">
        <v>88</v>
      </c>
      <c r="AR300" s="20" t="s">
        <v>66</v>
      </c>
      <c r="BC300" s="1"/>
      <c r="BD300" s="1"/>
      <c r="BE300" s="1"/>
      <c r="BF300" s="1"/>
      <c r="BG300" s="1"/>
      <c r="BH300" s="1"/>
      <c r="BI300" s="1"/>
      <c r="BJ300" s="1"/>
    </row>
    <row r="301" spans="2:62" ht="20.149999999999999" customHeight="1">
      <c r="B301" s="787"/>
      <c r="C301" s="522"/>
      <c r="D301" s="256"/>
      <c r="E301" s="595" t="s">
        <v>296</v>
      </c>
      <c r="F301" s="600" t="s">
        <v>46</v>
      </c>
      <c r="G301" s="600"/>
      <c r="H301" s="600"/>
      <c r="I301" s="601"/>
      <c r="J301" s="266"/>
      <c r="K301" s="287"/>
      <c r="L301" s="287"/>
      <c r="M301" s="287"/>
      <c r="N301" s="287"/>
      <c r="O301" s="78" t="s">
        <v>81</v>
      </c>
      <c r="P301" s="547" t="s">
        <v>283</v>
      </c>
      <c r="Q301" s="547"/>
      <c r="R301" s="547"/>
      <c r="S301" s="449" t="s">
        <v>175</v>
      </c>
      <c r="T301" s="450"/>
      <c r="U301" s="450"/>
      <c r="V301" s="450"/>
      <c r="W301" s="446"/>
      <c r="X301" s="446"/>
      <c r="Y301" s="244" t="s">
        <v>110</v>
      </c>
      <c r="Z301" s="244"/>
      <c r="AA301" s="244"/>
      <c r="AB301" s="244"/>
      <c r="AC301" s="261"/>
      <c r="AD301" s="242"/>
      <c r="AF301" s="1" t="str">
        <f>+M300</f>
        <v>□</v>
      </c>
      <c r="AI301" s="20" t="str">
        <f>IF(AF302&amp;AF303&amp;AF304="■□□","◎無し",IF(AF302&amp;AF303&amp;AF304="□■□","●適合",IF(AF302&amp;AF303&amp;AF304="□□■","◆未達",IF(AF302&amp;AF303&amp;AF304="□□□","■未答","▼矛盾"))))</f>
        <v>■未答</v>
      </c>
      <c r="BC301" s="1"/>
      <c r="BD301" s="1"/>
      <c r="BE301" s="1"/>
      <c r="BF301" s="1"/>
      <c r="BG301" s="1"/>
      <c r="BH301" s="1"/>
      <c r="BI301" s="1"/>
      <c r="BJ301" s="1"/>
    </row>
    <row r="302" spans="2:62" ht="20.149999999999999" customHeight="1">
      <c r="B302" s="787"/>
      <c r="C302" s="522"/>
      <c r="D302" s="256"/>
      <c r="E302" s="675"/>
      <c r="F302" s="603"/>
      <c r="G302" s="603"/>
      <c r="H302" s="603"/>
      <c r="I302" s="604"/>
      <c r="J302" s="28" t="s">
        <v>81</v>
      </c>
      <c r="K302" s="447" t="s">
        <v>297</v>
      </c>
      <c r="L302" s="447"/>
      <c r="M302" s="447"/>
      <c r="N302" s="447"/>
      <c r="O302" s="447"/>
      <c r="P302" s="447"/>
      <c r="Q302" s="447"/>
      <c r="R302" s="448"/>
      <c r="S302" s="449" t="s">
        <v>179</v>
      </c>
      <c r="T302" s="450"/>
      <c r="U302" s="450"/>
      <c r="V302" s="450"/>
      <c r="W302" s="446"/>
      <c r="X302" s="446"/>
      <c r="Y302" s="244" t="s">
        <v>110</v>
      </c>
      <c r="Z302" s="244"/>
      <c r="AA302" s="244"/>
      <c r="AB302" s="244"/>
      <c r="AC302" s="261"/>
      <c r="AD302" s="242"/>
      <c r="AF302" s="17" t="str">
        <f>+O301</f>
        <v>□</v>
      </c>
      <c r="AI302" s="65" t="s">
        <v>180</v>
      </c>
      <c r="AK302" s="20" t="str">
        <f>IF(W302&gt;0,IF(W302&lt;195,"◆195未満","●適合"),"■未答")</f>
        <v>■未答</v>
      </c>
      <c r="AM302" s="14" t="s">
        <v>103</v>
      </c>
      <c r="AN302" s="21" t="s">
        <v>104</v>
      </c>
      <c r="AO302" s="21" t="s">
        <v>105</v>
      </c>
      <c r="AP302" s="21" t="s">
        <v>106</v>
      </c>
      <c r="AQ302" s="21" t="s">
        <v>107</v>
      </c>
      <c r="AR302" s="21" t="s">
        <v>87</v>
      </c>
      <c r="BC302" s="1"/>
      <c r="BD302" s="1"/>
      <c r="BE302" s="1"/>
      <c r="BF302" s="1"/>
      <c r="BG302" s="1"/>
      <c r="BH302" s="1"/>
      <c r="BI302" s="1"/>
      <c r="BJ302" s="1"/>
    </row>
    <row r="303" spans="2:62" ht="20.149999999999999" customHeight="1">
      <c r="B303" s="787"/>
      <c r="C303" s="522"/>
      <c r="D303" s="256"/>
      <c r="E303" s="675"/>
      <c r="F303" s="606"/>
      <c r="G303" s="606"/>
      <c r="H303" s="606"/>
      <c r="I303" s="607"/>
      <c r="J303" s="28" t="s">
        <v>81</v>
      </c>
      <c r="K303" s="447" t="s">
        <v>298</v>
      </c>
      <c r="L303" s="447"/>
      <c r="M303" s="447"/>
      <c r="N303" s="447"/>
      <c r="O303" s="447"/>
      <c r="P303" s="447"/>
      <c r="Q303" s="447"/>
      <c r="R303" s="448"/>
      <c r="S303" s="245"/>
      <c r="T303" s="654" t="s">
        <v>182</v>
      </c>
      <c r="U303" s="654"/>
      <c r="V303" s="654"/>
      <c r="W303" s="654"/>
      <c r="X303" s="654"/>
      <c r="Y303" s="654"/>
      <c r="Z303" s="453">
        <f>+X301*2+X302</f>
        <v>0</v>
      </c>
      <c r="AA303" s="453"/>
      <c r="AB303" s="167" t="s">
        <v>110</v>
      </c>
      <c r="AC303" s="261"/>
      <c r="AD303" s="242"/>
      <c r="AF303" s="1" t="str">
        <f>+J302</f>
        <v>□</v>
      </c>
      <c r="AI303" s="65" t="s">
        <v>183</v>
      </c>
      <c r="AK303" s="20" t="str">
        <f>IF(Z303&gt;0,IF((W301*2+W302)&lt;550,IF((W301*2+W302)&gt;750,"◆未達","●適合"),"◆未達"),"■未答")</f>
        <v>■未答</v>
      </c>
      <c r="AM303" s="14"/>
      <c r="AN303" s="18" t="s">
        <v>63</v>
      </c>
      <c r="AO303" s="18" t="s">
        <v>64</v>
      </c>
      <c r="AP303" s="18" t="s">
        <v>65</v>
      </c>
      <c r="AQ303" s="20" t="s">
        <v>88</v>
      </c>
      <c r="AR303" s="20" t="s">
        <v>66</v>
      </c>
      <c r="BC303" s="1"/>
      <c r="BD303" s="1"/>
      <c r="BE303" s="1"/>
      <c r="BF303" s="1"/>
      <c r="BG303" s="1"/>
      <c r="BH303" s="1"/>
      <c r="BI303" s="1"/>
      <c r="BJ303" s="1"/>
    </row>
    <row r="304" spans="2:62" ht="20.149999999999999" customHeight="1">
      <c r="B304" s="787"/>
      <c r="C304" s="522"/>
      <c r="D304" s="256"/>
      <c r="E304" s="675"/>
      <c r="F304" s="686" t="s">
        <v>3</v>
      </c>
      <c r="G304" s="686"/>
      <c r="H304" s="686"/>
      <c r="I304" s="750"/>
      <c r="J304" s="232"/>
      <c r="K304" s="232"/>
      <c r="L304" s="232"/>
      <c r="M304" s="232"/>
      <c r="N304" s="232"/>
      <c r="O304" s="232"/>
      <c r="P304" s="232"/>
      <c r="Q304" s="232"/>
      <c r="R304" s="234"/>
      <c r="S304" s="737" t="s">
        <v>184</v>
      </c>
      <c r="T304" s="624"/>
      <c r="U304" s="624"/>
      <c r="V304" s="624"/>
      <c r="W304" s="446"/>
      <c r="X304" s="446"/>
      <c r="Y304" s="167" t="s">
        <v>110</v>
      </c>
      <c r="Z304" s="244"/>
      <c r="AA304" s="244"/>
      <c r="AB304" s="244"/>
      <c r="AC304" s="261"/>
      <c r="AD304" s="242"/>
      <c r="AF304" s="1" t="str">
        <f>+J303</f>
        <v>□</v>
      </c>
      <c r="AI304" s="45" t="s">
        <v>185</v>
      </c>
      <c r="AK304" s="20" t="str">
        <f>IF(W304&gt;0,IF(W304&gt;30,"◆30超過","●適合"),"■未答")</f>
        <v>■未答</v>
      </c>
      <c r="BC304" s="1"/>
      <c r="BD304" s="1"/>
      <c r="BE304" s="1"/>
      <c r="BF304" s="1"/>
      <c r="BG304" s="1"/>
      <c r="BH304" s="1"/>
      <c r="BI304" s="1"/>
      <c r="BJ304" s="1"/>
    </row>
    <row r="305" spans="1:62" ht="20.149999999999999" customHeight="1">
      <c r="B305" s="787"/>
      <c r="C305" s="522"/>
      <c r="D305" s="256"/>
      <c r="E305" s="675"/>
      <c r="F305" s="596" t="s">
        <v>299</v>
      </c>
      <c r="G305" s="600"/>
      <c r="H305" s="600"/>
      <c r="I305" s="601"/>
      <c r="J305" s="278"/>
      <c r="K305" s="248"/>
      <c r="L305" s="248"/>
      <c r="M305" s="248"/>
      <c r="N305" s="248"/>
      <c r="O305" s="248"/>
      <c r="P305" s="248"/>
      <c r="Q305" s="248"/>
      <c r="R305" s="248"/>
      <c r="S305" s="311"/>
      <c r="T305" s="312"/>
      <c r="U305" s="312"/>
      <c r="V305" s="312"/>
      <c r="W305" s="296"/>
      <c r="X305" s="296"/>
      <c r="Y305" s="251"/>
      <c r="Z305" s="251"/>
      <c r="AA305" s="251"/>
      <c r="AB305" s="251"/>
      <c r="AC305" s="286"/>
      <c r="AD305" s="242"/>
      <c r="BC305" s="1"/>
      <c r="BD305" s="1"/>
      <c r="BE305" s="1"/>
      <c r="BF305" s="1"/>
      <c r="BG305" s="1"/>
      <c r="BH305" s="1"/>
      <c r="BI305" s="1"/>
      <c r="BJ305" s="1"/>
    </row>
    <row r="306" spans="1:62" ht="20.149999999999999" customHeight="1">
      <c r="B306" s="787"/>
      <c r="C306" s="522"/>
      <c r="D306" s="256"/>
      <c r="E306" s="675"/>
      <c r="F306" s="602"/>
      <c r="G306" s="603"/>
      <c r="H306" s="603"/>
      <c r="I306" s="604"/>
      <c r="J306" s="279"/>
      <c r="K306" s="232"/>
      <c r="L306" s="232"/>
      <c r="M306" s="232"/>
      <c r="N306" s="232"/>
      <c r="O306" s="70" t="s">
        <v>81</v>
      </c>
      <c r="P306" s="447" t="s">
        <v>283</v>
      </c>
      <c r="Q306" s="447"/>
      <c r="R306" s="447"/>
      <c r="S306" s="449" t="s">
        <v>300</v>
      </c>
      <c r="T306" s="450"/>
      <c r="U306" s="450"/>
      <c r="V306" s="450"/>
      <c r="W306" s="70" t="s">
        <v>81</v>
      </c>
      <c r="X306" s="244" t="s">
        <v>140</v>
      </c>
      <c r="Y306" s="244"/>
      <c r="Z306" s="70" t="s">
        <v>81</v>
      </c>
      <c r="AA306" s="244" t="s">
        <v>301</v>
      </c>
      <c r="AB306" s="244"/>
      <c r="AC306" s="261"/>
      <c r="AD306" s="242"/>
      <c r="AF306" s="17" t="str">
        <f>+O306</f>
        <v>□</v>
      </c>
      <c r="AI306" s="20" t="str">
        <f>IF(AF306&amp;AF307&amp;AF308="■□□","◎無し",IF(AF306&amp;AF307&amp;AF308="□■□","●適合",IF(AF306&amp;AF307&amp;AF308="□□■","◆未達",IF(AF306&amp;AF307&amp;AF308="□□□","■未答","▼矛盾"))))</f>
        <v>■未答</v>
      </c>
      <c r="AJ306" s="26"/>
      <c r="AM306" s="14" t="s">
        <v>103</v>
      </c>
      <c r="AN306" s="21" t="s">
        <v>104</v>
      </c>
      <c r="AO306" s="21" t="s">
        <v>105</v>
      </c>
      <c r="AP306" s="21" t="s">
        <v>106</v>
      </c>
      <c r="AQ306" s="21" t="s">
        <v>107</v>
      </c>
      <c r="AR306" s="21" t="s">
        <v>87</v>
      </c>
      <c r="BC306" s="1"/>
      <c r="BD306" s="1"/>
      <c r="BE306" s="1"/>
      <c r="BF306" s="1"/>
      <c r="BG306" s="1"/>
      <c r="BH306" s="1"/>
      <c r="BI306" s="1"/>
      <c r="BJ306" s="1"/>
    </row>
    <row r="307" spans="1:62" ht="20.149999999999999" customHeight="1">
      <c r="B307" s="787"/>
      <c r="C307" s="522"/>
      <c r="D307" s="256"/>
      <c r="E307" s="675"/>
      <c r="F307" s="605"/>
      <c r="G307" s="606"/>
      <c r="H307" s="606"/>
      <c r="I307" s="607"/>
      <c r="J307" s="82" t="s">
        <v>81</v>
      </c>
      <c r="K307" s="447" t="s">
        <v>303</v>
      </c>
      <c r="L307" s="447"/>
      <c r="M307" s="447"/>
      <c r="N307" s="447"/>
      <c r="O307" s="447"/>
      <c r="P307" s="447"/>
      <c r="Q307" s="447"/>
      <c r="R307" s="448"/>
      <c r="S307" s="449" t="s">
        <v>302</v>
      </c>
      <c r="T307" s="450"/>
      <c r="U307" s="450"/>
      <c r="V307" s="450"/>
      <c r="W307" s="70" t="s">
        <v>81</v>
      </c>
      <c r="X307" s="244" t="s">
        <v>140</v>
      </c>
      <c r="Y307" s="244"/>
      <c r="Z307" s="70" t="s">
        <v>81</v>
      </c>
      <c r="AA307" s="244" t="s">
        <v>301</v>
      </c>
      <c r="AB307" s="244"/>
      <c r="AC307" s="261"/>
      <c r="AD307" s="242"/>
      <c r="AF307" s="1" t="str">
        <f>+J307</f>
        <v>□</v>
      </c>
      <c r="AM307" s="14"/>
      <c r="AN307" s="18" t="s">
        <v>63</v>
      </c>
      <c r="AO307" s="18" t="s">
        <v>64</v>
      </c>
      <c r="AP307" s="18" t="s">
        <v>65</v>
      </c>
      <c r="AQ307" s="20" t="s">
        <v>88</v>
      </c>
      <c r="AR307" s="20" t="s">
        <v>66</v>
      </c>
      <c r="BC307" s="1"/>
      <c r="BD307" s="1"/>
      <c r="BE307" s="1"/>
      <c r="BF307" s="1"/>
      <c r="BG307" s="1"/>
      <c r="BH307" s="1"/>
      <c r="BI307" s="1"/>
      <c r="BJ307" s="1"/>
    </row>
    <row r="308" spans="1:62" ht="20.149999999999999" customHeight="1">
      <c r="B308" s="787"/>
      <c r="C308" s="522"/>
      <c r="D308" s="256"/>
      <c r="E308" s="675"/>
      <c r="F308" s="600" t="s">
        <v>47</v>
      </c>
      <c r="G308" s="600"/>
      <c r="H308" s="600"/>
      <c r="I308" s="601"/>
      <c r="J308" s="82" t="s">
        <v>81</v>
      </c>
      <c r="K308" s="447" t="s">
        <v>304</v>
      </c>
      <c r="L308" s="447"/>
      <c r="M308" s="447"/>
      <c r="N308" s="447"/>
      <c r="O308" s="447"/>
      <c r="P308" s="447"/>
      <c r="Q308" s="447"/>
      <c r="R308" s="448"/>
      <c r="S308" s="449" t="s">
        <v>483</v>
      </c>
      <c r="T308" s="450"/>
      <c r="U308" s="450"/>
      <c r="V308" s="450"/>
      <c r="W308" s="70" t="s">
        <v>81</v>
      </c>
      <c r="X308" s="451" t="s">
        <v>216</v>
      </c>
      <c r="Y308" s="451"/>
      <c r="Z308" s="70" t="s">
        <v>81</v>
      </c>
      <c r="AA308" s="452" t="s">
        <v>217</v>
      </c>
      <c r="AB308" s="450"/>
      <c r="AC308" s="307"/>
      <c r="AD308" s="242"/>
      <c r="AF308" s="1" t="str">
        <f>+J308</f>
        <v>□</v>
      </c>
      <c r="AI308" s="65" t="s">
        <v>141</v>
      </c>
      <c r="AK308" s="18" t="str">
        <f>IF(W308&amp;Z308="■□","◎過分",IF(W308&amp;Z308="□■","●適合",IF(W308&amp;Z308="□□","■未答","▼矛盾")))</f>
        <v>■未答</v>
      </c>
      <c r="BC308" s="1"/>
      <c r="BD308" s="1"/>
      <c r="BE308" s="1"/>
      <c r="BF308" s="1"/>
      <c r="BG308" s="1"/>
      <c r="BH308" s="1"/>
      <c r="BI308" s="1"/>
      <c r="BJ308" s="1"/>
    </row>
    <row r="309" spans="1:62" ht="20.149999999999999" customHeight="1">
      <c r="B309" s="787"/>
      <c r="C309" s="522"/>
      <c r="D309" s="256"/>
      <c r="E309" s="675"/>
      <c r="F309" s="603"/>
      <c r="G309" s="603"/>
      <c r="H309" s="603"/>
      <c r="I309" s="604"/>
      <c r="J309" s="235"/>
      <c r="K309" s="236"/>
      <c r="L309" s="236"/>
      <c r="M309" s="236"/>
      <c r="N309" s="236"/>
      <c r="O309" s="236"/>
      <c r="P309" s="236"/>
      <c r="Q309" s="236"/>
      <c r="R309" s="238"/>
      <c r="S309" s="757" t="s">
        <v>218</v>
      </c>
      <c r="T309" s="440"/>
      <c r="U309" s="440"/>
      <c r="V309" s="440"/>
      <c r="W309" s="440"/>
      <c r="X309" s="440"/>
      <c r="Y309" s="446"/>
      <c r="Z309" s="446"/>
      <c r="AA309" s="446"/>
      <c r="AB309" s="244" t="s">
        <v>110</v>
      </c>
      <c r="AC309" s="261"/>
      <c r="AD309" s="242"/>
      <c r="AI309" s="65" t="s">
        <v>219</v>
      </c>
      <c r="AK309" s="20" t="str">
        <f>IF(Y309&gt;0,IF(Y309&lt;700,"◆低すぎ",IF(Y309&gt;900,"◆高すぎ","●適合")),"■未答")</f>
        <v>■未答</v>
      </c>
      <c r="BC309" s="1"/>
      <c r="BD309" s="1"/>
      <c r="BE309" s="1"/>
      <c r="BF309" s="1"/>
      <c r="BG309" s="1"/>
      <c r="BH309" s="1"/>
      <c r="BI309" s="1"/>
      <c r="BJ309" s="1"/>
    </row>
    <row r="310" spans="1:62" ht="20.149999999999999" customHeight="1" thickBot="1">
      <c r="B310" s="788"/>
      <c r="C310" s="789"/>
      <c r="D310" s="308"/>
      <c r="E310" s="804"/>
      <c r="F310" s="650"/>
      <c r="G310" s="650"/>
      <c r="H310" s="650"/>
      <c r="I310" s="651"/>
      <c r="J310" s="313"/>
      <c r="K310" s="314"/>
      <c r="L310" s="314"/>
      <c r="M310" s="314"/>
      <c r="N310" s="314"/>
      <c r="O310" s="314"/>
      <c r="P310" s="314"/>
      <c r="Q310" s="314"/>
      <c r="R310" s="315"/>
      <c r="S310" s="316"/>
      <c r="T310" s="317"/>
      <c r="U310" s="317"/>
      <c r="V310" s="317"/>
      <c r="W310" s="317"/>
      <c r="X310" s="317"/>
      <c r="Y310" s="318"/>
      <c r="Z310" s="318"/>
      <c r="AA310" s="318"/>
      <c r="AB310" s="276"/>
      <c r="AC310" s="319"/>
      <c r="AD310" s="310"/>
      <c r="BC310" s="1"/>
      <c r="BD310" s="1"/>
      <c r="BE310" s="1"/>
      <c r="BF310" s="1"/>
      <c r="BG310" s="1"/>
      <c r="BH310" s="1"/>
      <c r="BI310" s="1"/>
      <c r="BJ310" s="1"/>
    </row>
    <row r="311" spans="1:62" s="112" customFormat="1" ht="36" customHeight="1" thickBot="1">
      <c r="B311" s="810" t="s">
        <v>549</v>
      </c>
      <c r="C311" s="811"/>
      <c r="D311" s="811"/>
      <c r="E311" s="811"/>
      <c r="F311" s="811"/>
      <c r="G311" s="811"/>
      <c r="H311" s="811"/>
      <c r="I311" s="811"/>
      <c r="J311" s="811"/>
      <c r="K311" s="811"/>
      <c r="L311" s="811"/>
      <c r="M311" s="811"/>
      <c r="N311" s="811"/>
      <c r="O311" s="811"/>
      <c r="P311" s="811"/>
      <c r="Q311" s="811"/>
      <c r="R311" s="811"/>
      <c r="S311" s="811"/>
      <c r="T311" s="811"/>
      <c r="U311" s="811"/>
      <c r="V311" s="811"/>
      <c r="W311" s="811"/>
      <c r="X311" s="811"/>
      <c r="Y311" s="811"/>
      <c r="Z311" s="811"/>
      <c r="AA311" s="811"/>
      <c r="AB311" s="811"/>
      <c r="AC311" s="811"/>
      <c r="AD311" s="812"/>
    </row>
    <row r="312" spans="1:62" s="112" customFormat="1" ht="19.5" customHeight="1">
      <c r="A312" s="113"/>
      <c r="B312" s="859" t="s">
        <v>485</v>
      </c>
      <c r="C312" s="860"/>
      <c r="D312" s="771" t="s">
        <v>486</v>
      </c>
      <c r="E312" s="772"/>
      <c r="F312" s="772"/>
      <c r="G312" s="772"/>
      <c r="H312" s="772"/>
      <c r="I312" s="773"/>
      <c r="J312" s="181" t="s">
        <v>68</v>
      </c>
      <c r="K312" s="509" t="s">
        <v>550</v>
      </c>
      <c r="L312" s="509"/>
      <c r="M312" s="509"/>
      <c r="N312" s="509"/>
      <c r="O312" s="509"/>
      <c r="P312" s="509"/>
      <c r="Q312" s="509"/>
      <c r="R312" s="509"/>
      <c r="S312" s="509"/>
      <c r="T312" s="509"/>
      <c r="U312" s="509"/>
      <c r="V312" s="509"/>
      <c r="W312" s="509"/>
      <c r="X312" s="509"/>
      <c r="Y312" s="509"/>
      <c r="Z312" s="509"/>
      <c r="AA312" s="509"/>
      <c r="AB312" s="509"/>
      <c r="AC312" s="509"/>
      <c r="AD312" s="813"/>
    </row>
    <row r="313" spans="1:62" s="112" customFormat="1" ht="19.5" customHeight="1">
      <c r="A313" s="113"/>
      <c r="B313" s="861"/>
      <c r="C313" s="862"/>
      <c r="D313" s="680"/>
      <c r="E313" s="681"/>
      <c r="F313" s="681"/>
      <c r="G313" s="681"/>
      <c r="H313" s="681"/>
      <c r="I313" s="682"/>
      <c r="J313" s="182" t="s">
        <v>68</v>
      </c>
      <c r="K313" s="481" t="s">
        <v>551</v>
      </c>
      <c r="L313" s="481"/>
      <c r="M313" s="481"/>
      <c r="N313" s="481"/>
      <c r="O313" s="481"/>
      <c r="P313" s="481"/>
      <c r="Q313" s="481"/>
      <c r="R313" s="481"/>
      <c r="S313" s="481"/>
      <c r="T313" s="481"/>
      <c r="U313" s="481"/>
      <c r="V313" s="481"/>
      <c r="W313" s="481"/>
      <c r="X313" s="481"/>
      <c r="Y313" s="481"/>
      <c r="Z313" s="481"/>
      <c r="AA313" s="481"/>
      <c r="AB313" s="481"/>
      <c r="AC313" s="481"/>
      <c r="AD313" s="814"/>
    </row>
    <row r="314" spans="1:62" s="112" customFormat="1" ht="30.75" customHeight="1">
      <c r="A314" s="113"/>
      <c r="B314" s="861"/>
      <c r="C314" s="862"/>
      <c r="D314" s="710" t="s">
        <v>487</v>
      </c>
      <c r="E314" s="711"/>
      <c r="F314" s="711"/>
      <c r="G314" s="711"/>
      <c r="H314" s="711"/>
      <c r="I314" s="712"/>
      <c r="J314" s="324"/>
      <c r="K314" s="325"/>
      <c r="L314" s="325"/>
      <c r="M314" s="326"/>
      <c r="N314" s="325"/>
      <c r="O314" s="183" t="s">
        <v>81</v>
      </c>
      <c r="P314" s="848" t="s">
        <v>341</v>
      </c>
      <c r="Q314" s="848"/>
      <c r="R314" s="849"/>
      <c r="S314" s="102" t="s">
        <v>81</v>
      </c>
      <c r="T314" s="850" t="s">
        <v>488</v>
      </c>
      <c r="U314" s="850"/>
      <c r="V314" s="850"/>
      <c r="W314" s="850"/>
      <c r="X314" s="850"/>
      <c r="Y314" s="850"/>
      <c r="Z314" s="850"/>
      <c r="AA314" s="850"/>
      <c r="AB314" s="850"/>
      <c r="AC314" s="851"/>
      <c r="AD314" s="322"/>
      <c r="AF314" s="112" t="str">
        <f>+O314</f>
        <v>□</v>
      </c>
    </row>
    <row r="315" spans="1:62" s="112" customFormat="1" ht="17.25" customHeight="1">
      <c r="A315" s="113"/>
      <c r="B315" s="861"/>
      <c r="C315" s="862"/>
      <c r="D315" s="330"/>
      <c r="E315" s="907" t="s">
        <v>497</v>
      </c>
      <c r="F315" s="908"/>
      <c r="G315" s="908"/>
      <c r="H315" s="908"/>
      <c r="I315" s="909"/>
      <c r="J315" s="184" t="s">
        <v>68</v>
      </c>
      <c r="K315" s="498" t="s">
        <v>284</v>
      </c>
      <c r="L315" s="498"/>
      <c r="M315" s="498"/>
      <c r="N315" s="498"/>
      <c r="O315" s="498"/>
      <c r="P315" s="498"/>
      <c r="Q315" s="498"/>
      <c r="R315" s="687"/>
      <c r="S315" s="320"/>
      <c r="T315" s="312"/>
      <c r="U315" s="312"/>
      <c r="V315" s="312"/>
      <c r="W315" s="312"/>
      <c r="X315" s="312"/>
      <c r="Y315" s="312"/>
      <c r="Z315" s="312"/>
      <c r="AA315" s="312"/>
      <c r="AB315" s="312"/>
      <c r="AC315" s="321"/>
      <c r="AD315" s="270"/>
      <c r="AF315" s="17" t="str">
        <f t="shared" ref="AF315:AF325" si="3">+J315</f>
        <v>□</v>
      </c>
      <c r="AI315" s="20" t="str">
        <f>IF(AF314&amp;AF315&amp;AF316="■□□","◎無し",IF(AF314&amp;AF315&amp;AF316="□■□","●適合",IF(AF314&amp;AF315&amp;AF316="□□■","◆未達",IF(AF314&amp;AF315&amp;AF316="□□□","■未答","▼矛盾"))))</f>
        <v>■未答</v>
      </c>
      <c r="AM315" s="160" t="s">
        <v>103</v>
      </c>
      <c r="AN315" s="21" t="s">
        <v>104</v>
      </c>
      <c r="AO315" s="21" t="s">
        <v>105</v>
      </c>
      <c r="AP315" s="21" t="s">
        <v>106</v>
      </c>
      <c r="AQ315" s="21" t="s">
        <v>107</v>
      </c>
      <c r="AR315" s="21" t="s">
        <v>87</v>
      </c>
    </row>
    <row r="316" spans="1:62" s="112" customFormat="1" ht="17.25" customHeight="1">
      <c r="A316" s="113"/>
      <c r="B316" s="861"/>
      <c r="C316" s="862"/>
      <c r="D316" s="330"/>
      <c r="E316" s="327"/>
      <c r="F316" s="328"/>
      <c r="G316" s="328"/>
      <c r="H316" s="328"/>
      <c r="I316" s="329"/>
      <c r="J316" s="179" t="s">
        <v>68</v>
      </c>
      <c r="K316" s="447" t="s">
        <v>285</v>
      </c>
      <c r="L316" s="447"/>
      <c r="M316" s="447"/>
      <c r="N316" s="447"/>
      <c r="O316" s="447"/>
      <c r="P316" s="447"/>
      <c r="Q316" s="447"/>
      <c r="R316" s="448"/>
      <c r="S316" s="300"/>
      <c r="T316" s="301"/>
      <c r="U316" s="301"/>
      <c r="V316" s="301"/>
      <c r="W316" s="301"/>
      <c r="X316" s="301"/>
      <c r="Y316" s="301"/>
      <c r="Z316" s="301"/>
      <c r="AA316" s="301"/>
      <c r="AB316" s="301"/>
      <c r="AC316" s="301"/>
      <c r="AD316" s="271"/>
      <c r="AF316" s="1" t="str">
        <f t="shared" si="3"/>
        <v>□</v>
      </c>
      <c r="AM316" s="160"/>
      <c r="AN316" s="18" t="s">
        <v>63</v>
      </c>
      <c r="AO316" s="18" t="s">
        <v>64</v>
      </c>
      <c r="AP316" s="18" t="s">
        <v>65</v>
      </c>
      <c r="AQ316" s="20" t="s">
        <v>88</v>
      </c>
      <c r="AR316" s="20" t="s">
        <v>66</v>
      </c>
    </row>
    <row r="317" spans="1:62" s="112" customFormat="1" ht="17.25" customHeight="1">
      <c r="A317" s="113"/>
      <c r="B317" s="861"/>
      <c r="C317" s="862"/>
      <c r="D317" s="330"/>
      <c r="E317" s="710" t="s">
        <v>498</v>
      </c>
      <c r="F317" s="711"/>
      <c r="G317" s="711"/>
      <c r="H317" s="711"/>
      <c r="I317" s="712"/>
      <c r="J317" s="184" t="s">
        <v>68</v>
      </c>
      <c r="K317" s="498" t="s">
        <v>499</v>
      </c>
      <c r="L317" s="498"/>
      <c r="M317" s="498"/>
      <c r="N317" s="498"/>
      <c r="O317" s="498"/>
      <c r="P317" s="498"/>
      <c r="Q317" s="498"/>
      <c r="R317" s="687"/>
      <c r="S317" s="745" t="s">
        <v>165</v>
      </c>
      <c r="T317" s="746"/>
      <c r="U317" s="746"/>
      <c r="V317" s="746"/>
      <c r="W317" s="746"/>
      <c r="X317" s="746"/>
      <c r="Y317" s="747"/>
      <c r="Z317" s="747"/>
      <c r="AA317" s="747"/>
      <c r="AB317" s="34" t="s">
        <v>110</v>
      </c>
      <c r="AC317" s="251"/>
      <c r="AD317" s="270"/>
      <c r="AF317" s="17" t="str">
        <f t="shared" si="3"/>
        <v>□</v>
      </c>
      <c r="AG317" s="1">
        <f>IF(AF318="■",1,IF(AF319="■",1,0))</f>
        <v>0</v>
      </c>
      <c r="AH317" s="1"/>
      <c r="AI317" s="20" t="str">
        <f>IF(AF314&amp;AF317&amp;AF318="■□□","◎無し",IF(AF314&amp;AF317&amp;AF318="□■□","●適合",IF(AF314&amp;AF317&amp;AF318="□□■","◆未達",IF(AF314&amp;AF317&amp;AF318="□□□","■未答","▼矛盾"))))</f>
        <v>■未答</v>
      </c>
      <c r="AJ317" s="19"/>
      <c r="AK317" s="2"/>
      <c r="AL317" s="2"/>
      <c r="AM317" s="160" t="s">
        <v>103</v>
      </c>
      <c r="AN317" s="21" t="s">
        <v>104</v>
      </c>
      <c r="AO317" s="21" t="s">
        <v>105</v>
      </c>
      <c r="AP317" s="21" t="s">
        <v>106</v>
      </c>
      <c r="AQ317" s="21" t="s">
        <v>107</v>
      </c>
      <c r="AR317" s="21" t="s">
        <v>87</v>
      </c>
    </row>
    <row r="318" spans="1:62" s="112" customFormat="1" ht="17.25" customHeight="1">
      <c r="A318" s="113"/>
      <c r="B318" s="861"/>
      <c r="C318" s="862"/>
      <c r="D318" s="331"/>
      <c r="E318" s="713"/>
      <c r="F318" s="714"/>
      <c r="G318" s="714"/>
      <c r="H318" s="714"/>
      <c r="I318" s="715"/>
      <c r="J318" s="185" t="s">
        <v>68</v>
      </c>
      <c r="K318" s="481" t="s">
        <v>500</v>
      </c>
      <c r="L318" s="481"/>
      <c r="M318" s="481"/>
      <c r="N318" s="481"/>
      <c r="O318" s="481"/>
      <c r="P318" s="481"/>
      <c r="Q318" s="481"/>
      <c r="R318" s="620"/>
      <c r="S318" s="621"/>
      <c r="T318" s="622"/>
      <c r="U318" s="622"/>
      <c r="V318" s="622"/>
      <c r="W318" s="622"/>
      <c r="X318" s="622"/>
      <c r="Y318" s="906"/>
      <c r="Z318" s="906"/>
      <c r="AA318" s="906"/>
      <c r="AB318" s="255"/>
      <c r="AC318" s="255"/>
      <c r="AD318" s="271"/>
      <c r="AF318" s="1" t="str">
        <f t="shared" si="3"/>
        <v>□</v>
      </c>
      <c r="AG318" s="1">
        <f>+Y317</f>
        <v>0</v>
      </c>
      <c r="AH318" s="1"/>
      <c r="AI318" s="2"/>
      <c r="AJ318" s="2"/>
      <c r="AK318" s="18" t="str">
        <f>IF(AG317=1,IF(AG318=0,"■未答",IF(AG318&lt;750,"◆未達","●範囲内")),"■未答")</f>
        <v>■未答</v>
      </c>
      <c r="AL318" s="2"/>
      <c r="AM318" s="160"/>
      <c r="AN318" s="18" t="s">
        <v>63</v>
      </c>
      <c r="AO318" s="18" t="s">
        <v>64</v>
      </c>
      <c r="AP318" s="18" t="s">
        <v>65</v>
      </c>
      <c r="AQ318" s="20" t="s">
        <v>88</v>
      </c>
      <c r="AR318" s="20" t="s">
        <v>66</v>
      </c>
    </row>
    <row r="319" spans="1:62" s="112" customFormat="1" ht="17.25" customHeight="1">
      <c r="A319" s="113"/>
      <c r="B319" s="861"/>
      <c r="C319" s="862"/>
      <c r="D319" s="332"/>
      <c r="E319" s="896" t="s">
        <v>502</v>
      </c>
      <c r="F319" s="897"/>
      <c r="G319" s="897"/>
      <c r="H319" s="897"/>
      <c r="I319" s="898"/>
      <c r="J319" s="25" t="s">
        <v>68</v>
      </c>
      <c r="K319" s="498" t="s">
        <v>438</v>
      </c>
      <c r="L319" s="498"/>
      <c r="M319" s="498"/>
      <c r="N319" s="498"/>
      <c r="O319" s="498"/>
      <c r="P319" s="498"/>
      <c r="Q319" s="498"/>
      <c r="R319" s="687"/>
      <c r="S319" s="259"/>
      <c r="T319" s="251"/>
      <c r="U319" s="251"/>
      <c r="V319" s="251"/>
      <c r="W319" s="251"/>
      <c r="X319" s="251"/>
      <c r="Y319" s="251"/>
      <c r="Z319" s="251"/>
      <c r="AA319" s="251"/>
      <c r="AB319" s="251"/>
      <c r="AC319" s="251"/>
      <c r="AD319" s="688"/>
      <c r="AF319" s="17" t="str">
        <f t="shared" si="3"/>
        <v>□</v>
      </c>
      <c r="AG319" s="1"/>
      <c r="AH319" s="1"/>
      <c r="AI319" s="20" t="str">
        <f>IF(AF319&amp;AF320&amp;AF321="■□□","◎無し",IF(AF319&amp;AF320&amp;AF321="□■□","●適合",IF(AF319&amp;AF320&amp;AF321="□□■","◆未達",IF(AF319&amp;AF320&amp;AF321="□□□","■未答","▼矛盾"))))</f>
        <v>■未答</v>
      </c>
      <c r="AJ319" s="26"/>
      <c r="AK319" s="26"/>
      <c r="AL319" s="7"/>
      <c r="AM319" s="14" t="s">
        <v>103</v>
      </c>
      <c r="AN319" s="21" t="s">
        <v>104</v>
      </c>
      <c r="AO319" s="21" t="s">
        <v>105</v>
      </c>
      <c r="AP319" s="21" t="s">
        <v>106</v>
      </c>
      <c r="AQ319" s="21" t="s">
        <v>107</v>
      </c>
      <c r="AR319" s="21" t="s">
        <v>87</v>
      </c>
    </row>
    <row r="320" spans="1:62" s="112" customFormat="1" ht="17.25" customHeight="1">
      <c r="A320" s="113"/>
      <c r="B320" s="861"/>
      <c r="C320" s="862"/>
      <c r="D320" s="332"/>
      <c r="E320" s="899"/>
      <c r="F320" s="900"/>
      <c r="G320" s="900"/>
      <c r="H320" s="900"/>
      <c r="I320" s="901"/>
      <c r="J320" s="28" t="s">
        <v>81</v>
      </c>
      <c r="K320" s="447" t="s">
        <v>472</v>
      </c>
      <c r="L320" s="447"/>
      <c r="M320" s="447"/>
      <c r="N320" s="447"/>
      <c r="O320" s="447"/>
      <c r="P320" s="447"/>
      <c r="Q320" s="447"/>
      <c r="R320" s="448"/>
      <c r="S320" s="245"/>
      <c r="T320" s="244"/>
      <c r="U320" s="244"/>
      <c r="V320" s="244"/>
      <c r="W320" s="244"/>
      <c r="X320" s="244"/>
      <c r="Y320" s="244"/>
      <c r="Z320" s="244"/>
      <c r="AA320" s="244"/>
      <c r="AB320" s="244"/>
      <c r="AC320" s="244"/>
      <c r="AD320" s="613"/>
      <c r="AF320" s="1" t="str">
        <f t="shared" si="3"/>
        <v>□</v>
      </c>
      <c r="AG320" s="1"/>
      <c r="AH320" s="1"/>
      <c r="AI320" s="2"/>
      <c r="AJ320" s="2"/>
      <c r="AK320" s="26"/>
      <c r="AL320" s="7"/>
      <c r="AM320" s="14"/>
      <c r="AN320" s="18" t="s">
        <v>63</v>
      </c>
      <c r="AO320" s="18" t="s">
        <v>64</v>
      </c>
      <c r="AP320" s="18" t="s">
        <v>65</v>
      </c>
      <c r="AQ320" s="20" t="s">
        <v>88</v>
      </c>
      <c r="AR320" s="20" t="s">
        <v>66</v>
      </c>
    </row>
    <row r="321" spans="1:44" s="112" customFormat="1" ht="17.25" customHeight="1">
      <c r="A321" s="113"/>
      <c r="B321" s="861"/>
      <c r="C321" s="862"/>
      <c r="D321" s="332"/>
      <c r="E321" s="902"/>
      <c r="F321" s="903"/>
      <c r="G321" s="903"/>
      <c r="H321" s="903"/>
      <c r="I321" s="904"/>
      <c r="J321" s="29" t="s">
        <v>81</v>
      </c>
      <c r="K321" s="481" t="s">
        <v>266</v>
      </c>
      <c r="L321" s="481"/>
      <c r="M321" s="481"/>
      <c r="N321" s="481"/>
      <c r="O321" s="481"/>
      <c r="P321" s="481"/>
      <c r="Q321" s="481"/>
      <c r="R321" s="620"/>
      <c r="S321" s="254"/>
      <c r="T321" s="255"/>
      <c r="U321" s="255"/>
      <c r="V321" s="255"/>
      <c r="W321" s="255"/>
      <c r="X321" s="255"/>
      <c r="Y321" s="255"/>
      <c r="Z321" s="255"/>
      <c r="AA321" s="255"/>
      <c r="AB321" s="255"/>
      <c r="AC321" s="255"/>
      <c r="AD321" s="689"/>
      <c r="AF321" s="1" t="str">
        <f t="shared" si="3"/>
        <v>□</v>
      </c>
      <c r="AG321" s="1"/>
      <c r="AH321" s="1"/>
      <c r="AI321" s="145"/>
      <c r="AJ321" s="2"/>
      <c r="AK321" s="2"/>
      <c r="AL321" s="2"/>
      <c r="AM321" s="2"/>
      <c r="AN321" s="2"/>
      <c r="AO321" s="2"/>
      <c r="AP321" s="2"/>
      <c r="AQ321" s="2"/>
      <c r="AR321" s="1"/>
    </row>
    <row r="322" spans="1:44" s="112" customFormat="1" ht="19.5" customHeight="1">
      <c r="A322" s="113"/>
      <c r="B322" s="861"/>
      <c r="C322" s="862"/>
      <c r="D322" s="854"/>
      <c r="E322" s="710" t="s">
        <v>501</v>
      </c>
      <c r="F322" s="711"/>
      <c r="G322" s="711"/>
      <c r="H322" s="711"/>
      <c r="I322" s="712"/>
      <c r="J322" s="186" t="s">
        <v>68</v>
      </c>
      <c r="K322" s="844" t="s">
        <v>444</v>
      </c>
      <c r="L322" s="844"/>
      <c r="M322" s="416"/>
      <c r="N322" s="844"/>
      <c r="O322" s="844"/>
      <c r="P322" s="844"/>
      <c r="Q322" s="346"/>
      <c r="R322" s="234"/>
      <c r="S322" s="16" t="s">
        <v>81</v>
      </c>
      <c r="T322" s="840" t="s">
        <v>271</v>
      </c>
      <c r="U322" s="840"/>
      <c r="V322" s="840"/>
      <c r="W322" s="840"/>
      <c r="X322" s="840"/>
      <c r="Y322" s="840"/>
      <c r="Z322" s="840"/>
      <c r="AA322" s="840"/>
      <c r="AB322" s="840"/>
      <c r="AC322" s="640"/>
      <c r="AD322" s="613"/>
      <c r="AF322" s="115" t="str">
        <f t="shared" si="3"/>
        <v>□</v>
      </c>
      <c r="AI322" s="20" t="str">
        <f>IF(AF314&amp;AF322&amp;AF323="■□□","◎無し",IF(AF314&amp;AF322&amp;AF323="□■□","●適合",IF(AF314&amp;AF322&amp;AF323="□□■","◆未達",IF(AF314&amp;AF322&amp;AF323="□□□","■未答","▼矛盾"))))</f>
        <v>■未答</v>
      </c>
      <c r="AJ322" s="8"/>
      <c r="AM322" s="114" t="s">
        <v>103</v>
      </c>
      <c r="AN322" s="115" t="s">
        <v>104</v>
      </c>
      <c r="AO322" s="115" t="s">
        <v>105</v>
      </c>
      <c r="AP322" s="115" t="s">
        <v>106</v>
      </c>
      <c r="AQ322" s="115" t="s">
        <v>107</v>
      </c>
      <c r="AR322" s="115" t="s">
        <v>87</v>
      </c>
    </row>
    <row r="323" spans="1:44" s="112" customFormat="1" ht="18" customHeight="1">
      <c r="A323" s="113"/>
      <c r="B323" s="861"/>
      <c r="C323" s="862"/>
      <c r="D323" s="854"/>
      <c r="E323" s="716"/>
      <c r="F323" s="717"/>
      <c r="G323" s="717"/>
      <c r="H323" s="717"/>
      <c r="I323" s="718"/>
      <c r="J323" s="103" t="s">
        <v>68</v>
      </c>
      <c r="K323" s="252" t="s">
        <v>439</v>
      </c>
      <c r="L323" s="252"/>
      <c r="M323" s="252"/>
      <c r="N323" s="252"/>
      <c r="O323" s="252"/>
      <c r="P323" s="252"/>
      <c r="Q323" s="252"/>
      <c r="R323" s="253"/>
      <c r="S323" s="333"/>
      <c r="T323" s="334"/>
      <c r="U323" s="334"/>
      <c r="V323" s="334"/>
      <c r="W323" s="334"/>
      <c r="X323" s="334"/>
      <c r="Y323" s="334"/>
      <c r="Z323" s="334"/>
      <c r="AA323" s="334"/>
      <c r="AB323" s="334"/>
      <c r="AC323" s="292"/>
      <c r="AD323" s="613"/>
      <c r="AF323" s="112" t="str">
        <f t="shared" si="3"/>
        <v>□</v>
      </c>
      <c r="AK323" s="146"/>
      <c r="AM323" s="114"/>
      <c r="AN323" s="20" t="s">
        <v>63</v>
      </c>
      <c r="AO323" s="20" t="s">
        <v>64</v>
      </c>
      <c r="AP323" s="20" t="s">
        <v>65</v>
      </c>
      <c r="AQ323" s="20" t="s">
        <v>88</v>
      </c>
      <c r="AR323" s="20" t="s">
        <v>66</v>
      </c>
    </row>
    <row r="324" spans="1:44" s="112" customFormat="1" ht="17.149999999999999" customHeight="1">
      <c r="A324" s="113"/>
      <c r="B324" s="861"/>
      <c r="C324" s="862"/>
      <c r="D324" s="854"/>
      <c r="E324" s="257"/>
      <c r="F324" s="710" t="s">
        <v>489</v>
      </c>
      <c r="G324" s="711"/>
      <c r="H324" s="711"/>
      <c r="I324" s="712"/>
      <c r="J324" s="25" t="s">
        <v>81</v>
      </c>
      <c r="K324" s="248" t="s">
        <v>164</v>
      </c>
      <c r="L324" s="248"/>
      <c r="M324" s="248"/>
      <c r="N324" s="248"/>
      <c r="O324" s="248"/>
      <c r="P324" s="248"/>
      <c r="Q324" s="248"/>
      <c r="R324" s="249"/>
      <c r="S324" s="335"/>
      <c r="T324" s="336"/>
      <c r="U324" s="336"/>
      <c r="V324" s="336"/>
      <c r="W324" s="336"/>
      <c r="X324" s="336"/>
      <c r="Y324" s="336"/>
      <c r="Z324" s="336"/>
      <c r="AA324" s="336"/>
      <c r="AB324" s="121"/>
      <c r="AC324" s="187" t="s">
        <v>273</v>
      </c>
      <c r="AD324" s="688"/>
      <c r="AF324" s="115" t="str">
        <f t="shared" si="3"/>
        <v>□</v>
      </c>
      <c r="AI324" s="20" t="str">
        <f>IF(AF314&amp;AF324&amp;AF325="■□□","◎無し",IF(AF314&amp;AF324&amp;AF325="□■□","●適合",IF(AF314&amp;AF324&amp;AF325="□□■","◆未達",IF(AF314&amp;AF324&amp;AF325="□□□","■未答","▼矛盾"))))</f>
        <v>■未答</v>
      </c>
      <c r="AJ324" s="8"/>
      <c r="AM324" s="114" t="s">
        <v>103</v>
      </c>
      <c r="AN324" s="115" t="s">
        <v>104</v>
      </c>
      <c r="AO324" s="115" t="s">
        <v>105</v>
      </c>
      <c r="AP324" s="115" t="s">
        <v>106</v>
      </c>
      <c r="AQ324" s="115" t="s">
        <v>107</v>
      </c>
      <c r="AR324" s="115" t="s">
        <v>87</v>
      </c>
    </row>
    <row r="325" spans="1:44" s="112" customFormat="1" ht="17.149999999999999" customHeight="1">
      <c r="A325" s="113"/>
      <c r="B325" s="861"/>
      <c r="C325" s="862"/>
      <c r="D325" s="854"/>
      <c r="E325" s="256"/>
      <c r="F325" s="716"/>
      <c r="G325" s="717"/>
      <c r="H325" s="717"/>
      <c r="I325" s="718"/>
      <c r="J325" s="122" t="s">
        <v>81</v>
      </c>
      <c r="K325" s="346" t="s">
        <v>166</v>
      </c>
      <c r="L325" s="346"/>
      <c r="M325" s="346"/>
      <c r="N325" s="346"/>
      <c r="O325" s="346"/>
      <c r="P325" s="346"/>
      <c r="Q325" s="346"/>
      <c r="R325" s="234"/>
      <c r="S325" s="737" t="s">
        <v>274</v>
      </c>
      <c r="T325" s="840"/>
      <c r="U325" s="840"/>
      <c r="V325" s="840"/>
      <c r="W325" s="840"/>
      <c r="X325" s="840"/>
      <c r="Y325" s="841"/>
      <c r="Z325" s="841"/>
      <c r="AA325" s="841"/>
      <c r="AB325" s="338" t="s">
        <v>110</v>
      </c>
      <c r="AC325" s="338"/>
      <c r="AD325" s="613"/>
      <c r="AF325" s="112" t="str">
        <f t="shared" si="3"/>
        <v>□</v>
      </c>
      <c r="AI325" s="45" t="s">
        <v>275</v>
      </c>
      <c r="AK325" s="20" t="str">
        <f>IF(Y325&gt;0,IF(Y325&lt;1300,"◆未達","●適合"),"■未答")</f>
        <v>■未答</v>
      </c>
      <c r="AM325" s="114"/>
      <c r="AN325" s="20" t="s">
        <v>63</v>
      </c>
      <c r="AO325" s="20" t="s">
        <v>64</v>
      </c>
      <c r="AP325" s="20" t="s">
        <v>65</v>
      </c>
      <c r="AQ325" s="20" t="s">
        <v>88</v>
      </c>
      <c r="AR325" s="20" t="s">
        <v>66</v>
      </c>
    </row>
    <row r="326" spans="1:44" s="112" customFormat="1" ht="17.149999999999999" customHeight="1">
      <c r="A326" s="113"/>
      <c r="B326" s="861"/>
      <c r="C326" s="862"/>
      <c r="D326" s="854"/>
      <c r="E326" s="256"/>
      <c r="F326" s="713"/>
      <c r="G326" s="714"/>
      <c r="H326" s="714"/>
      <c r="I326" s="715"/>
      <c r="J326" s="262"/>
      <c r="K326" s="252"/>
      <c r="L326" s="252"/>
      <c r="M326" s="252"/>
      <c r="N326" s="252"/>
      <c r="O326" s="252"/>
      <c r="P326" s="252"/>
      <c r="Q326" s="252"/>
      <c r="R326" s="253"/>
      <c r="S326" s="333"/>
      <c r="T326" s="334"/>
      <c r="U326" s="334"/>
      <c r="V326" s="334"/>
      <c r="W326" s="334"/>
      <c r="X326" s="334"/>
      <c r="Y326" s="334"/>
      <c r="Z326" s="334"/>
      <c r="AA326" s="334"/>
      <c r="AB326" s="334"/>
      <c r="AC326" s="334"/>
      <c r="AD326" s="689"/>
    </row>
    <row r="327" spans="1:44" s="112" customFormat="1" ht="20.149999999999999" customHeight="1">
      <c r="A327" s="113"/>
      <c r="B327" s="861"/>
      <c r="C327" s="862"/>
      <c r="D327" s="854"/>
      <c r="E327" s="257"/>
      <c r="F327" s="711" t="s">
        <v>490</v>
      </c>
      <c r="G327" s="711"/>
      <c r="H327" s="711"/>
      <c r="I327" s="712"/>
      <c r="J327" s="25" t="s">
        <v>68</v>
      </c>
      <c r="K327" s="248" t="s">
        <v>164</v>
      </c>
      <c r="L327" s="248"/>
      <c r="M327" s="248"/>
      <c r="N327" s="248"/>
      <c r="O327" s="248"/>
      <c r="P327" s="248"/>
      <c r="Q327" s="248"/>
      <c r="R327" s="249"/>
      <c r="S327" s="745" t="s">
        <v>277</v>
      </c>
      <c r="T327" s="746"/>
      <c r="U327" s="746"/>
      <c r="V327" s="746"/>
      <c r="W327" s="746"/>
      <c r="X327" s="746"/>
      <c r="Y327" s="843"/>
      <c r="Z327" s="843"/>
      <c r="AA327" s="843"/>
      <c r="AB327" s="336" t="s">
        <v>110</v>
      </c>
      <c r="AC327" s="336"/>
      <c r="AD327" s="613"/>
      <c r="AF327" s="115" t="str">
        <f>+J327</f>
        <v>□</v>
      </c>
      <c r="AI327" s="20" t="str">
        <f>IF(AF314&amp;AF327&amp;AF328="■□□","◎無し",IF(AF314&amp;AF327&amp;AF328="□■□","●適合",IF(AF314&amp;AF327&amp;AF328="□□■","◆未達",IF(AF314&amp;AF327&amp;AF328="□□□","■未答","▼矛盾"))))</f>
        <v>■未答</v>
      </c>
      <c r="AJ327" s="8"/>
      <c r="AM327" s="114" t="s">
        <v>103</v>
      </c>
      <c r="AN327" s="115" t="s">
        <v>104</v>
      </c>
      <c r="AO327" s="115" t="s">
        <v>105</v>
      </c>
      <c r="AP327" s="115" t="s">
        <v>106</v>
      </c>
      <c r="AQ327" s="115" t="s">
        <v>107</v>
      </c>
      <c r="AR327" s="115" t="s">
        <v>87</v>
      </c>
    </row>
    <row r="328" spans="1:44" s="112" customFormat="1" ht="20.149999999999999" customHeight="1">
      <c r="A328" s="113"/>
      <c r="B328" s="861"/>
      <c r="C328" s="862"/>
      <c r="D328" s="854"/>
      <c r="E328" s="257"/>
      <c r="F328" s="842"/>
      <c r="G328" s="842"/>
      <c r="H328" s="842"/>
      <c r="I328" s="718"/>
      <c r="J328" s="122" t="s">
        <v>81</v>
      </c>
      <c r="K328" s="346" t="s">
        <v>166</v>
      </c>
      <c r="L328" s="346"/>
      <c r="M328" s="346"/>
      <c r="N328" s="346"/>
      <c r="O328" s="346"/>
      <c r="P328" s="346"/>
      <c r="Q328" s="346"/>
      <c r="R328" s="234"/>
      <c r="S328" s="337"/>
      <c r="T328" s="338"/>
      <c r="U328" s="338"/>
      <c r="V328" s="338"/>
      <c r="W328" s="338"/>
      <c r="X328" s="338"/>
      <c r="Y328" s="338"/>
      <c r="Z328" s="338"/>
      <c r="AA328" s="338"/>
      <c r="AB328" s="338"/>
      <c r="AC328" s="338"/>
      <c r="AD328" s="613"/>
      <c r="AF328" s="112" t="str">
        <f>+J328</f>
        <v>□</v>
      </c>
      <c r="AI328" s="45" t="s">
        <v>278</v>
      </c>
      <c r="AK328" s="20" t="str">
        <f>IF(Y327&gt;0,IF(Y327&lt;500,"◆未達","●適合"),"■未答")</f>
        <v>■未答</v>
      </c>
      <c r="AM328" s="114"/>
      <c r="AN328" s="20" t="s">
        <v>63</v>
      </c>
      <c r="AO328" s="20" t="s">
        <v>64</v>
      </c>
      <c r="AP328" s="20" t="s">
        <v>65</v>
      </c>
      <c r="AQ328" s="20" t="s">
        <v>88</v>
      </c>
      <c r="AR328" s="20" t="s">
        <v>66</v>
      </c>
    </row>
    <row r="329" spans="1:44" s="112" customFormat="1" ht="20.149999999999999" customHeight="1">
      <c r="A329" s="113"/>
      <c r="B329" s="861"/>
      <c r="C329" s="862"/>
      <c r="D329" s="854"/>
      <c r="E329" s="258"/>
      <c r="F329" s="714"/>
      <c r="G329" s="714"/>
      <c r="H329" s="714"/>
      <c r="I329" s="715"/>
      <c r="J329" s="262"/>
      <c r="K329" s="252"/>
      <c r="L329" s="252"/>
      <c r="M329" s="252"/>
      <c r="N329" s="252"/>
      <c r="O329" s="252"/>
      <c r="P329" s="252"/>
      <c r="Q329" s="252"/>
      <c r="R329" s="253"/>
      <c r="S329" s="333"/>
      <c r="T329" s="334"/>
      <c r="U329" s="334"/>
      <c r="V329" s="334"/>
      <c r="W329" s="334"/>
      <c r="X329" s="334"/>
      <c r="Y329" s="334"/>
      <c r="Z329" s="334"/>
      <c r="AA329" s="334"/>
      <c r="AB329" s="334"/>
      <c r="AC329" s="334"/>
      <c r="AD329" s="689"/>
    </row>
    <row r="330" spans="1:44" s="112" customFormat="1" ht="17.25" customHeight="1">
      <c r="A330" s="113"/>
      <c r="B330" s="861"/>
      <c r="C330" s="862"/>
      <c r="D330" s="854"/>
      <c r="E330" s="710" t="s">
        <v>503</v>
      </c>
      <c r="F330" s="711"/>
      <c r="G330" s="711"/>
      <c r="H330" s="711"/>
      <c r="I330" s="712"/>
      <c r="J330" s="25" t="s">
        <v>81</v>
      </c>
      <c r="K330" s="498" t="s">
        <v>220</v>
      </c>
      <c r="L330" s="498"/>
      <c r="M330" s="498"/>
      <c r="N330" s="498"/>
      <c r="O330" s="498"/>
      <c r="P330" s="498"/>
      <c r="Q330" s="498"/>
      <c r="R330" s="687"/>
      <c r="S330" s="336"/>
      <c r="T330" s="336"/>
      <c r="U330" s="336"/>
      <c r="V330" s="336"/>
      <c r="W330" s="336"/>
      <c r="X330" s="336"/>
      <c r="Y330" s="336"/>
      <c r="Z330" s="336"/>
      <c r="AA330" s="336"/>
      <c r="AB330" s="336"/>
      <c r="AC330" s="336"/>
      <c r="AD330" s="613"/>
      <c r="AF330" s="115" t="str">
        <f>+J330</f>
        <v>□</v>
      </c>
      <c r="AI330" s="20" t="str">
        <f>IF(AF314&amp;AF330&amp;AF331="■□□","◎無し",IF(AF314&amp;AF330&amp;AF331="□■□","●適合",IF(AF314&amp;AF330&amp;AF331="□□■","◆未達",IF(AF314&amp;AF330&amp;AF331="□□□","■未答","▼矛盾"))))</f>
        <v>■未答</v>
      </c>
      <c r="AJ330" s="8"/>
      <c r="AM330" s="114" t="s">
        <v>103</v>
      </c>
      <c r="AN330" s="115" t="s">
        <v>104</v>
      </c>
      <c r="AO330" s="115" t="s">
        <v>105</v>
      </c>
      <c r="AP330" s="115" t="s">
        <v>106</v>
      </c>
      <c r="AQ330" s="115" t="s">
        <v>107</v>
      </c>
      <c r="AR330" s="115" t="s">
        <v>87</v>
      </c>
    </row>
    <row r="331" spans="1:44" s="112" customFormat="1" ht="17.25" customHeight="1">
      <c r="A331" s="113"/>
      <c r="B331" s="861"/>
      <c r="C331" s="862"/>
      <c r="D331" s="855"/>
      <c r="E331" s="713"/>
      <c r="F331" s="714"/>
      <c r="G331" s="714"/>
      <c r="H331" s="714"/>
      <c r="I331" s="715"/>
      <c r="J331" s="29" t="s">
        <v>81</v>
      </c>
      <c r="K331" s="481" t="s">
        <v>221</v>
      </c>
      <c r="L331" s="481"/>
      <c r="M331" s="481"/>
      <c r="N331" s="481"/>
      <c r="O331" s="481"/>
      <c r="P331" s="481"/>
      <c r="Q331" s="481"/>
      <c r="R331" s="620"/>
      <c r="S331" s="334"/>
      <c r="T331" s="334"/>
      <c r="U331" s="334"/>
      <c r="V331" s="334"/>
      <c r="W331" s="334"/>
      <c r="X331" s="334"/>
      <c r="Y331" s="334"/>
      <c r="Z331" s="334"/>
      <c r="AA331" s="334"/>
      <c r="AB331" s="334"/>
      <c r="AC331" s="334"/>
      <c r="AD331" s="613"/>
      <c r="AF331" s="112" t="str">
        <f>+J331</f>
        <v>□</v>
      </c>
      <c r="AM331" s="114"/>
      <c r="AN331" s="20" t="s">
        <v>63</v>
      </c>
      <c r="AO331" s="20" t="s">
        <v>64</v>
      </c>
      <c r="AP331" s="20" t="s">
        <v>65</v>
      </c>
      <c r="AQ331" s="20" t="s">
        <v>88</v>
      </c>
      <c r="AR331" s="20" t="s">
        <v>66</v>
      </c>
    </row>
    <row r="332" spans="1:44" s="112" customFormat="1" ht="32.25" customHeight="1">
      <c r="A332" s="113"/>
      <c r="B332" s="861"/>
      <c r="C332" s="862"/>
      <c r="D332" s="710" t="s">
        <v>491</v>
      </c>
      <c r="E332" s="846"/>
      <c r="F332" s="846"/>
      <c r="G332" s="846"/>
      <c r="H332" s="846"/>
      <c r="I332" s="847"/>
      <c r="J332" s="324"/>
      <c r="K332" s="325"/>
      <c r="L332" s="325"/>
      <c r="M332" s="326"/>
      <c r="N332" s="325"/>
      <c r="O332" s="183" t="s">
        <v>81</v>
      </c>
      <c r="P332" s="848" t="s">
        <v>341</v>
      </c>
      <c r="Q332" s="848"/>
      <c r="R332" s="849"/>
      <c r="S332" s="102" t="s">
        <v>81</v>
      </c>
      <c r="T332" s="850" t="s">
        <v>492</v>
      </c>
      <c r="U332" s="850"/>
      <c r="V332" s="850"/>
      <c r="W332" s="850"/>
      <c r="X332" s="850"/>
      <c r="Y332" s="850"/>
      <c r="Z332" s="850"/>
      <c r="AA332" s="850"/>
      <c r="AB332" s="850"/>
      <c r="AC332" s="851"/>
      <c r="AD332" s="322"/>
      <c r="AF332" s="112" t="str">
        <f>+O332</f>
        <v>□</v>
      </c>
      <c r="AI332" s="116"/>
      <c r="AJ332" s="116"/>
      <c r="AK332" s="116"/>
    </row>
    <row r="333" spans="1:44" s="112" customFormat="1" ht="32.25" customHeight="1">
      <c r="A333" s="113"/>
      <c r="B333" s="861"/>
      <c r="C333" s="862"/>
      <c r="D333" s="852"/>
      <c r="E333" s="710" t="s">
        <v>493</v>
      </c>
      <c r="F333" s="846"/>
      <c r="G333" s="846"/>
      <c r="H333" s="846"/>
      <c r="I333" s="847"/>
      <c r="J333" s="200"/>
      <c r="K333" s="200"/>
      <c r="L333" s="200"/>
      <c r="M333" s="200"/>
      <c r="N333" s="200"/>
      <c r="O333" s="200"/>
      <c r="P333" s="200"/>
      <c r="Q333" s="200"/>
      <c r="R333" s="200"/>
      <c r="S333" s="339"/>
      <c r="T333" s="200"/>
      <c r="U333" s="200"/>
      <c r="V333" s="200"/>
      <c r="W333" s="200"/>
      <c r="X333" s="200"/>
      <c r="Y333" s="200"/>
      <c r="Z333" s="200"/>
      <c r="AA333" s="200"/>
      <c r="AB333" s="200"/>
      <c r="AC333" s="340"/>
      <c r="AD333" s="323"/>
      <c r="AI333" s="116"/>
      <c r="AJ333" s="116"/>
      <c r="AK333" s="116"/>
      <c r="AM333" s="114" t="s">
        <v>103</v>
      </c>
      <c r="AN333" s="115" t="s">
        <v>104</v>
      </c>
      <c r="AO333" s="115" t="s">
        <v>105</v>
      </c>
      <c r="AP333" s="115" t="s">
        <v>106</v>
      </c>
      <c r="AQ333" s="115" t="s">
        <v>107</v>
      </c>
      <c r="AR333" s="115" t="s">
        <v>87</v>
      </c>
    </row>
    <row r="334" spans="1:44" s="112" customFormat="1" ht="15" customHeight="1">
      <c r="A334" s="113"/>
      <c r="B334" s="861"/>
      <c r="C334" s="862"/>
      <c r="D334" s="852"/>
      <c r="E334" s="188"/>
      <c r="F334" s="711" t="s">
        <v>504</v>
      </c>
      <c r="G334" s="711"/>
      <c r="H334" s="711"/>
      <c r="I334" s="712"/>
      <c r="J334" s="539" t="s">
        <v>81</v>
      </c>
      <c r="K334" s="498" t="s">
        <v>447</v>
      </c>
      <c r="L334" s="498"/>
      <c r="M334" s="266"/>
      <c r="N334" s="539" t="s">
        <v>68</v>
      </c>
      <c r="O334" s="547" t="s">
        <v>448</v>
      </c>
      <c r="P334" s="547"/>
      <c r="Q334" s="547"/>
      <c r="R334" s="403"/>
      <c r="S334" s="541" t="s">
        <v>464</v>
      </c>
      <c r="T334" s="549"/>
      <c r="U334" s="549"/>
      <c r="V334" s="549"/>
      <c r="W334" s="549"/>
      <c r="X334" s="549"/>
      <c r="Y334" s="549"/>
      <c r="Z334" s="549"/>
      <c r="AA334" s="549"/>
      <c r="AB334" s="549"/>
      <c r="AC334" s="550"/>
      <c r="AD334" s="881"/>
      <c r="AF334" s="115" t="str">
        <f>J334</f>
        <v>□</v>
      </c>
      <c r="AG334" s="112">
        <f>IF(J334="■",1,IF(N334="■",1,0))</f>
        <v>0</v>
      </c>
      <c r="AI334" s="20" t="str">
        <f>IF(AF$332&amp;AF336&amp;AF337="■□□","◎無し",IF(AF$332&amp;AF336&amp;AF337="□■□","●適合",IF(AF$332&amp;AF336&amp;AF337="□□■","◆未達",IF(AF$332&amp;AF336&amp;AF337="□□□","■未答","▼矛盾"))))</f>
        <v>■未答</v>
      </c>
      <c r="AJ334" s="116"/>
      <c r="AK334" s="116"/>
      <c r="AM334" s="114"/>
      <c r="AN334" s="20" t="s">
        <v>63</v>
      </c>
      <c r="AO334" s="20" t="s">
        <v>64</v>
      </c>
      <c r="AP334" s="20" t="s">
        <v>65</v>
      </c>
      <c r="AQ334" s="20" t="s">
        <v>88</v>
      </c>
      <c r="AR334" s="20" t="s">
        <v>66</v>
      </c>
    </row>
    <row r="335" spans="1:44" s="112" customFormat="1" ht="15" customHeight="1">
      <c r="A335" s="113"/>
      <c r="B335" s="861"/>
      <c r="C335" s="862"/>
      <c r="D335" s="852"/>
      <c r="E335" s="188"/>
      <c r="F335" s="842"/>
      <c r="G335" s="842"/>
      <c r="H335" s="842"/>
      <c r="I335" s="718"/>
      <c r="J335" s="540"/>
      <c r="K335" s="538"/>
      <c r="L335" s="538"/>
      <c r="M335" s="345"/>
      <c r="N335" s="540"/>
      <c r="O335" s="548"/>
      <c r="P335" s="548"/>
      <c r="Q335" s="548"/>
      <c r="R335" s="387"/>
      <c r="S335" s="220"/>
      <c r="T335" s="341"/>
      <c r="U335" s="341"/>
      <c r="V335" s="341"/>
      <c r="W335" s="341"/>
      <c r="X335" s="341"/>
      <c r="Y335" s="341"/>
      <c r="Z335" s="341"/>
      <c r="AA335" s="341"/>
      <c r="AB335" s="341"/>
      <c r="AC335" s="222"/>
      <c r="AD335" s="882"/>
      <c r="AF335" s="112" t="str">
        <f>N334</f>
        <v>□</v>
      </c>
      <c r="AI335" s="116"/>
      <c r="AJ335" s="116"/>
      <c r="AK335" s="116"/>
    </row>
    <row r="336" spans="1:44" s="112" customFormat="1" ht="21.75" customHeight="1">
      <c r="A336" s="113"/>
      <c r="B336" s="861"/>
      <c r="C336" s="862"/>
      <c r="D336" s="852"/>
      <c r="E336" s="188"/>
      <c r="F336" s="842"/>
      <c r="G336" s="842"/>
      <c r="H336" s="842"/>
      <c r="I336" s="718"/>
      <c r="J336" s="120" t="s">
        <v>81</v>
      </c>
      <c r="K336" s="844" t="s">
        <v>444</v>
      </c>
      <c r="L336" s="844"/>
      <c r="M336" s="345"/>
      <c r="N336" s="389"/>
      <c r="O336" s="345"/>
      <c r="P336" s="389"/>
      <c r="Q336" s="389"/>
      <c r="R336" s="387"/>
      <c r="S336" s="342"/>
      <c r="T336" s="200"/>
      <c r="U336" s="200"/>
      <c r="V336" s="200"/>
      <c r="W336" s="200"/>
      <c r="X336" s="200"/>
      <c r="Y336" s="200"/>
      <c r="Z336" s="200"/>
      <c r="AA336" s="200"/>
      <c r="AB336" s="200"/>
      <c r="AC336" s="343"/>
      <c r="AD336" s="882"/>
      <c r="AF336" s="115" t="str">
        <f>J336</f>
        <v>□</v>
      </c>
      <c r="AI336" s="20" t="str">
        <f>IF(AF336&amp;AF337="■□","●適合",IF(AF336&amp;AF337="□■","◆未達",IF(AF336&amp;AF337="□□","■未答","▼矛盾")))</f>
        <v>■未答</v>
      </c>
      <c r="AJ336" s="116"/>
      <c r="AK336" s="117" t="str">
        <f>IF(AG334=1,IF(AND(J334&amp;N334="■□",Y337&gt;=130),"●適合",IF(AND(J334&amp;N334="□■",Y337&gt;=120),"●適合","◆未達")),"■未答")</f>
        <v>■未答</v>
      </c>
      <c r="AM336" s="114" t="s">
        <v>83</v>
      </c>
      <c r="AN336" s="115" t="s">
        <v>84</v>
      </c>
      <c r="AO336" s="115" t="s">
        <v>85</v>
      </c>
      <c r="AP336" s="115" t="s">
        <v>86</v>
      </c>
      <c r="AQ336" s="115" t="s">
        <v>87</v>
      </c>
    </row>
    <row r="337" spans="1:65" s="112" customFormat="1" ht="21.75" customHeight="1">
      <c r="A337" s="113"/>
      <c r="B337" s="861"/>
      <c r="C337" s="862"/>
      <c r="D337" s="852"/>
      <c r="E337" s="188"/>
      <c r="F337" s="714"/>
      <c r="G337" s="714"/>
      <c r="H337" s="714"/>
      <c r="I337" s="715"/>
      <c r="J337" s="29" t="s">
        <v>81</v>
      </c>
      <c r="K337" s="417" t="s">
        <v>445</v>
      </c>
      <c r="L337" s="417"/>
      <c r="M337" s="262"/>
      <c r="N337" s="417"/>
      <c r="O337" s="262"/>
      <c r="P337" s="417"/>
      <c r="Q337" s="417"/>
      <c r="R337" s="401"/>
      <c r="S337" s="418" t="s">
        <v>446</v>
      </c>
      <c r="T337" s="419"/>
      <c r="U337" s="419"/>
      <c r="V337" s="419"/>
      <c r="W337" s="419"/>
      <c r="X337" s="419"/>
      <c r="Y337" s="845"/>
      <c r="Z337" s="845"/>
      <c r="AA337" s="845"/>
      <c r="AB337" s="189" t="s">
        <v>465</v>
      </c>
      <c r="AC337" s="420"/>
      <c r="AD337" s="883"/>
      <c r="AF337" s="112" t="str">
        <f>J337</f>
        <v>□</v>
      </c>
      <c r="AI337" s="116"/>
      <c r="AJ337" s="116"/>
      <c r="AK337" s="116"/>
      <c r="AN337" s="20" t="s">
        <v>64</v>
      </c>
      <c r="AO337" s="20" t="s">
        <v>65</v>
      </c>
      <c r="AP337" s="20" t="s">
        <v>88</v>
      </c>
      <c r="AQ337" s="20" t="s">
        <v>66</v>
      </c>
    </row>
    <row r="338" spans="1:65" s="112" customFormat="1" ht="14.25" customHeight="1">
      <c r="A338" s="113"/>
      <c r="B338" s="861"/>
      <c r="C338" s="862"/>
      <c r="D338" s="852"/>
      <c r="E338" s="188"/>
      <c r="F338" s="711" t="s">
        <v>505</v>
      </c>
      <c r="G338" s="711"/>
      <c r="H338" s="711"/>
      <c r="I338" s="712"/>
      <c r="J338" s="539" t="s">
        <v>68</v>
      </c>
      <c r="K338" s="498" t="s">
        <v>447</v>
      </c>
      <c r="L338" s="498"/>
      <c r="M338" s="266"/>
      <c r="N338" s="539" t="s">
        <v>68</v>
      </c>
      <c r="O338" s="498" t="s">
        <v>448</v>
      </c>
      <c r="P338" s="498"/>
      <c r="Q338" s="498"/>
      <c r="R338" s="403"/>
      <c r="S338" s="541" t="s">
        <v>464</v>
      </c>
      <c r="T338" s="542"/>
      <c r="U338" s="542"/>
      <c r="V338" s="542"/>
      <c r="W338" s="542"/>
      <c r="X338" s="542"/>
      <c r="Y338" s="542"/>
      <c r="Z338" s="542"/>
      <c r="AA338" s="542"/>
      <c r="AB338" s="542"/>
      <c r="AC338" s="543"/>
      <c r="AD338" s="878"/>
      <c r="AF338" s="115" t="str">
        <f>J338</f>
        <v>□</v>
      </c>
      <c r="AG338" s="112">
        <f>IF(J338="■",1,IF(N338="■",1,0))</f>
        <v>0</v>
      </c>
      <c r="AI338" s="20" t="str">
        <f>IF(AF$332&amp;AF340&amp;AF341="■□□","◎無し",IF(AF$332&amp;AF340&amp;AF341="□■□","●適合",IF(AF$332&amp;AF340&amp;AF341="□□■","◆未達",IF(AF$332&amp;AF340&amp;AF341="□□□","■未答","▼矛盾"))))</f>
        <v>■未答</v>
      </c>
      <c r="AJ338" s="116"/>
      <c r="AK338" s="116"/>
      <c r="AM338" s="114" t="s">
        <v>83</v>
      </c>
      <c r="AN338" s="115" t="s">
        <v>84</v>
      </c>
      <c r="AO338" s="115" t="s">
        <v>85</v>
      </c>
      <c r="AP338" s="115" t="s">
        <v>86</v>
      </c>
      <c r="AQ338" s="115" t="s">
        <v>87</v>
      </c>
    </row>
    <row r="339" spans="1:65" s="112" customFormat="1" ht="14.25" customHeight="1">
      <c r="A339" s="113"/>
      <c r="B339" s="861"/>
      <c r="C339" s="862"/>
      <c r="D339" s="852"/>
      <c r="E339" s="188"/>
      <c r="F339" s="842"/>
      <c r="G339" s="842"/>
      <c r="H339" s="842"/>
      <c r="I339" s="718"/>
      <c r="J339" s="540"/>
      <c r="K339" s="538"/>
      <c r="L339" s="538"/>
      <c r="M339" s="345"/>
      <c r="N339" s="540"/>
      <c r="O339" s="538"/>
      <c r="P339" s="538"/>
      <c r="Q339" s="538"/>
      <c r="R339" s="387"/>
      <c r="S339" s="220"/>
      <c r="T339" s="344"/>
      <c r="U339" s="344"/>
      <c r="V339" s="344"/>
      <c r="W339" s="344"/>
      <c r="X339" s="344"/>
      <c r="Y339" s="344"/>
      <c r="Z339" s="344"/>
      <c r="AA339" s="344"/>
      <c r="AB339" s="344"/>
      <c r="AC339" s="225"/>
      <c r="AD339" s="879"/>
      <c r="AF339" s="112" t="str">
        <f>N338</f>
        <v>□</v>
      </c>
      <c r="AI339" s="116"/>
      <c r="AJ339" s="116"/>
      <c r="AK339" s="116"/>
      <c r="AN339" s="20" t="s">
        <v>64</v>
      </c>
      <c r="AO339" s="20" t="s">
        <v>64</v>
      </c>
      <c r="AP339" s="20" t="s">
        <v>88</v>
      </c>
      <c r="AQ339" s="20" t="s">
        <v>66</v>
      </c>
    </row>
    <row r="340" spans="1:65" s="112" customFormat="1" ht="23.25" customHeight="1">
      <c r="A340" s="113"/>
      <c r="B340" s="861"/>
      <c r="C340" s="862"/>
      <c r="D340" s="852"/>
      <c r="E340" s="188"/>
      <c r="F340" s="842"/>
      <c r="G340" s="842"/>
      <c r="H340" s="842"/>
      <c r="I340" s="718"/>
      <c r="J340" s="120" t="s">
        <v>81</v>
      </c>
      <c r="K340" s="844" t="s">
        <v>444</v>
      </c>
      <c r="L340" s="844"/>
      <c r="M340" s="345"/>
      <c r="N340" s="389"/>
      <c r="O340" s="345"/>
      <c r="P340" s="389"/>
      <c r="Q340" s="389"/>
      <c r="R340" s="387"/>
      <c r="S340" s="342"/>
      <c r="T340" s="200"/>
      <c r="U340" s="200"/>
      <c r="V340" s="200"/>
      <c r="W340" s="200"/>
      <c r="X340" s="200"/>
      <c r="Y340" s="200"/>
      <c r="Z340" s="200"/>
      <c r="AA340" s="200"/>
      <c r="AB340" s="200"/>
      <c r="AC340" s="343"/>
      <c r="AD340" s="879"/>
      <c r="AF340" s="115" t="str">
        <f>J340</f>
        <v>□</v>
      </c>
      <c r="AI340" s="20" t="str">
        <f>IF(AF332&amp;AF340&amp;AF341="■□□","◎無し",IF(AF332&amp;AF340&amp;AF341="□■□","●適合",IF(AF332&amp;AF340&amp;AF341="□□■","◆未達",IF(AF332&amp;AF340&amp;AF341="□□□","■未答","▼矛盾"))))</f>
        <v>■未答</v>
      </c>
      <c r="AJ340" s="116"/>
      <c r="AK340" s="117" t="str">
        <f>IF(AG338=1,IF(AND(J338&amp;N338="■□",Y341&gt;=2),"●適合",IF(AND(J338&amp;N338="□■",Y341&gt;=1.8),"●適合","◆未達")),"■未答")</f>
        <v>■未答</v>
      </c>
      <c r="AM340" s="114" t="s">
        <v>83</v>
      </c>
      <c r="AN340" s="115" t="s">
        <v>84</v>
      </c>
      <c r="AO340" s="115" t="s">
        <v>85</v>
      </c>
      <c r="AP340" s="115" t="s">
        <v>86</v>
      </c>
      <c r="AQ340" s="115" t="s">
        <v>87</v>
      </c>
    </row>
    <row r="341" spans="1:65" s="112" customFormat="1" ht="23.25" customHeight="1">
      <c r="A341" s="113"/>
      <c r="B341" s="861"/>
      <c r="C341" s="862"/>
      <c r="D341" s="852"/>
      <c r="E341" s="190"/>
      <c r="F341" s="714"/>
      <c r="G341" s="714"/>
      <c r="H341" s="714"/>
      <c r="I341" s="715"/>
      <c r="J341" s="29" t="s">
        <v>81</v>
      </c>
      <c r="K341" s="417" t="s">
        <v>445</v>
      </c>
      <c r="L341" s="417"/>
      <c r="M341" s="262"/>
      <c r="N341" s="417"/>
      <c r="O341" s="262"/>
      <c r="P341" s="417"/>
      <c r="Q341" s="417"/>
      <c r="R341" s="401"/>
      <c r="S341" s="418" t="s">
        <v>449</v>
      </c>
      <c r="T341" s="419"/>
      <c r="U341" s="419"/>
      <c r="V341" s="419"/>
      <c r="W341" s="419"/>
      <c r="X341" s="419"/>
      <c r="Y341" s="845"/>
      <c r="Z341" s="845"/>
      <c r="AA341" s="845"/>
      <c r="AB341" s="189" t="s">
        <v>552</v>
      </c>
      <c r="AC341" s="420"/>
      <c r="AD341" s="880"/>
      <c r="AF341" s="112" t="str">
        <f>J341</f>
        <v>□</v>
      </c>
      <c r="AI341" s="116"/>
      <c r="AJ341" s="116"/>
      <c r="AK341" s="116"/>
      <c r="AN341" s="20" t="s">
        <v>64</v>
      </c>
      <c r="AO341" s="20" t="s">
        <v>65</v>
      </c>
      <c r="AP341" s="20" t="s">
        <v>88</v>
      </c>
      <c r="AQ341" s="20" t="s">
        <v>66</v>
      </c>
    </row>
    <row r="342" spans="1:65" s="112" customFormat="1" ht="12" customHeight="1">
      <c r="A342" s="113"/>
      <c r="B342" s="861"/>
      <c r="C342" s="862"/>
      <c r="D342" s="852"/>
      <c r="E342" s="710" t="s">
        <v>510</v>
      </c>
      <c r="F342" s="711"/>
      <c r="G342" s="711"/>
      <c r="H342" s="711"/>
      <c r="I342" s="712"/>
      <c r="J342" s="248"/>
      <c r="K342" s="248"/>
      <c r="L342" s="248"/>
      <c r="M342" s="248"/>
      <c r="N342" s="248"/>
      <c r="O342" s="248"/>
      <c r="P342" s="248"/>
      <c r="Q342" s="248"/>
      <c r="R342" s="249"/>
      <c r="S342" s="335"/>
      <c r="T342" s="336"/>
      <c r="U342" s="336"/>
      <c r="V342" s="336"/>
      <c r="W342" s="336"/>
      <c r="X342" s="336"/>
      <c r="Y342" s="349"/>
      <c r="Z342" s="336"/>
      <c r="AA342" s="349"/>
      <c r="AB342" s="336"/>
      <c r="AC342" s="269" t="s">
        <v>102</v>
      </c>
      <c r="AD342" s="617"/>
    </row>
    <row r="343" spans="1:65" s="112" customFormat="1" ht="16" customHeight="1">
      <c r="A343" s="113"/>
      <c r="B343" s="861"/>
      <c r="C343" s="862"/>
      <c r="D343" s="852"/>
      <c r="E343" s="716"/>
      <c r="F343" s="842"/>
      <c r="G343" s="842"/>
      <c r="H343" s="842"/>
      <c r="I343" s="718"/>
      <c r="J343" s="122" t="s">
        <v>68</v>
      </c>
      <c r="K343" s="114" t="s">
        <v>101</v>
      </c>
      <c r="L343" s="114"/>
      <c r="M343" s="114"/>
      <c r="N343" s="346"/>
      <c r="O343" s="346"/>
      <c r="P343" s="346"/>
      <c r="Q343" s="346"/>
      <c r="R343" s="234"/>
      <c r="S343" s="16" t="s">
        <v>81</v>
      </c>
      <c r="T343" s="884" t="s">
        <v>129</v>
      </c>
      <c r="U343" s="884"/>
      <c r="V343" s="884"/>
      <c r="W343" s="856" t="s">
        <v>130</v>
      </c>
      <c r="X343" s="856"/>
      <c r="Y343" s="856"/>
      <c r="Z343" s="856"/>
      <c r="AA343" s="857"/>
      <c r="AB343" s="857"/>
      <c r="AC343" s="123" t="s">
        <v>110</v>
      </c>
      <c r="AD343" s="618"/>
      <c r="AF343" s="115" t="str">
        <f>+J343</f>
        <v>□</v>
      </c>
      <c r="AG343" s="112">
        <f>+AA343</f>
        <v>0</v>
      </c>
      <c r="AI343" s="20" t="str">
        <f>IF(AF343&amp;AF344&amp;AF345="■□□","◎無し",IF(AF343&amp;AF344&amp;AF345="□■□","●適合",IF(AF343&amp;AF344&amp;AF345="□□■","◆未達",IF(AF343&amp;AF344&amp;AF345="□□□","■未答","▼矛盾"))))</f>
        <v>■未答</v>
      </c>
      <c r="AJ343" s="8"/>
      <c r="AK343" s="20" t="str">
        <f>IF(S343="■",IF(AG343=0,"◎無段",IF(AG343&gt;20,"◆未達","●範囲内")),"■未答")</f>
        <v>■未答</v>
      </c>
      <c r="AM343" s="114" t="s">
        <v>103</v>
      </c>
      <c r="AN343" s="115" t="s">
        <v>104</v>
      </c>
      <c r="AO343" s="115" t="s">
        <v>105</v>
      </c>
      <c r="AP343" s="115" t="s">
        <v>106</v>
      </c>
      <c r="AQ343" s="115" t="s">
        <v>107</v>
      </c>
      <c r="AR343" s="115" t="s">
        <v>87</v>
      </c>
    </row>
    <row r="344" spans="1:65" s="112" customFormat="1" ht="16.5" customHeight="1">
      <c r="A344" s="113"/>
      <c r="B344" s="861"/>
      <c r="C344" s="862"/>
      <c r="D344" s="852"/>
      <c r="E344" s="716"/>
      <c r="F344" s="842"/>
      <c r="G344" s="842"/>
      <c r="H344" s="842"/>
      <c r="I344" s="718"/>
      <c r="J344" s="345"/>
      <c r="K344" s="346"/>
      <c r="L344" s="346"/>
      <c r="M344" s="346"/>
      <c r="N344" s="346"/>
      <c r="O344" s="346"/>
      <c r="P344" s="346"/>
      <c r="Q344" s="346"/>
      <c r="R344" s="234"/>
      <c r="S344" s="243"/>
      <c r="T344" s="338"/>
      <c r="U344" s="338"/>
      <c r="V344" s="338"/>
      <c r="W344" s="347"/>
      <c r="X344" s="347"/>
      <c r="Y344" s="347"/>
      <c r="Z344" s="347"/>
      <c r="AA344" s="338"/>
      <c r="AB344" s="338"/>
      <c r="AC344" s="348"/>
      <c r="AD344" s="618"/>
      <c r="AF344" s="112" t="str">
        <f>+J345</f>
        <v>□</v>
      </c>
      <c r="AM344" s="114"/>
      <c r="AN344" s="20" t="s">
        <v>63</v>
      </c>
      <c r="AO344" s="20" t="s">
        <v>64</v>
      </c>
      <c r="AP344" s="20" t="s">
        <v>65</v>
      </c>
      <c r="AQ344" s="20" t="s">
        <v>88</v>
      </c>
      <c r="AR344" s="20" t="s">
        <v>66</v>
      </c>
    </row>
    <row r="345" spans="1:65" s="112" customFormat="1" ht="16" customHeight="1">
      <c r="A345" s="113"/>
      <c r="B345" s="861"/>
      <c r="C345" s="862"/>
      <c r="D345" s="852"/>
      <c r="E345" s="716"/>
      <c r="F345" s="842"/>
      <c r="G345" s="842"/>
      <c r="H345" s="842"/>
      <c r="I345" s="718"/>
      <c r="J345" s="122" t="s">
        <v>81</v>
      </c>
      <c r="K345" s="844" t="s">
        <v>108</v>
      </c>
      <c r="L345" s="844"/>
      <c r="M345" s="844"/>
      <c r="N345" s="844"/>
      <c r="O345" s="844"/>
      <c r="P345" s="844"/>
      <c r="Q345" s="844"/>
      <c r="R345" s="448"/>
      <c r="S345" s="628" t="s">
        <v>81</v>
      </c>
      <c r="T345" s="877" t="s">
        <v>131</v>
      </c>
      <c r="U345" s="877"/>
      <c r="V345" s="877"/>
      <c r="W345" s="856" t="s">
        <v>132</v>
      </c>
      <c r="X345" s="856"/>
      <c r="Y345" s="856"/>
      <c r="Z345" s="856"/>
      <c r="AA345" s="857"/>
      <c r="AB345" s="857"/>
      <c r="AC345" s="348" t="s">
        <v>110</v>
      </c>
      <c r="AD345" s="618"/>
      <c r="AF345" s="112" t="str">
        <f>+J346</f>
        <v>□</v>
      </c>
      <c r="AG345" s="112">
        <f>+AA345</f>
        <v>0</v>
      </c>
      <c r="AK345" s="20" t="str">
        <f>IF(S345="■",IF(AG345=0,"◎無段",IF(AG345&gt;120,"◆未達","●範囲内")),"■未答")</f>
        <v>■未答</v>
      </c>
    </row>
    <row r="346" spans="1:65" s="112" customFormat="1" ht="16" customHeight="1">
      <c r="A346" s="113"/>
      <c r="B346" s="861"/>
      <c r="C346" s="862"/>
      <c r="D346" s="852"/>
      <c r="E346" s="713"/>
      <c r="F346" s="714"/>
      <c r="G346" s="714"/>
      <c r="H346" s="714"/>
      <c r="I346" s="715"/>
      <c r="J346" s="122" t="s">
        <v>81</v>
      </c>
      <c r="K346" s="844" t="s">
        <v>111</v>
      </c>
      <c r="L346" s="844"/>
      <c r="M346" s="844"/>
      <c r="N346" s="844"/>
      <c r="O346" s="844"/>
      <c r="P346" s="844"/>
      <c r="Q346" s="844"/>
      <c r="R346" s="448"/>
      <c r="S346" s="628"/>
      <c r="T346" s="877"/>
      <c r="U346" s="877"/>
      <c r="V346" s="877"/>
      <c r="W346" s="856" t="s">
        <v>133</v>
      </c>
      <c r="X346" s="856"/>
      <c r="Y346" s="856"/>
      <c r="Z346" s="856"/>
      <c r="AA346" s="857"/>
      <c r="AB346" s="857"/>
      <c r="AC346" s="348" t="s">
        <v>110</v>
      </c>
      <c r="AD346" s="618"/>
      <c r="AG346" s="112">
        <f>+AA346</f>
        <v>0</v>
      </c>
      <c r="AK346" s="20" t="str">
        <f>IF(S345="■",IF(AG346=0,"◎無段",IF(AG346&gt;180,"◆未達","●範囲内")),"■未答")</f>
        <v>■未答</v>
      </c>
      <c r="AM346" s="118"/>
      <c r="BF346" s="119"/>
    </row>
    <row r="347" spans="1:65" s="112" customFormat="1" ht="17.25" customHeight="1">
      <c r="A347" s="113"/>
      <c r="B347" s="861"/>
      <c r="C347" s="862"/>
      <c r="D347" s="852"/>
      <c r="E347" s="710" t="s">
        <v>494</v>
      </c>
      <c r="F347" s="711"/>
      <c r="G347" s="711"/>
      <c r="H347" s="711"/>
      <c r="I347" s="712"/>
      <c r="J347" s="191" t="s">
        <v>68</v>
      </c>
      <c r="K347" s="498" t="s">
        <v>511</v>
      </c>
      <c r="L347" s="498"/>
      <c r="M347" s="498"/>
      <c r="N347" s="498"/>
      <c r="O347" s="498"/>
      <c r="P347" s="498"/>
      <c r="Q347" s="498"/>
      <c r="R347" s="687"/>
      <c r="S347" s="336"/>
      <c r="T347" s="336"/>
      <c r="U347" s="336"/>
      <c r="V347" s="336"/>
      <c r="W347" s="336"/>
      <c r="X347" s="336"/>
      <c r="Y347" s="336"/>
      <c r="Z347" s="336"/>
      <c r="AA347" s="336"/>
      <c r="AB347" s="336"/>
      <c r="AC347" s="336"/>
      <c r="AD347" s="617"/>
      <c r="AF347" s="115" t="str">
        <f>+J347</f>
        <v>□</v>
      </c>
      <c r="AI347" s="20" t="str">
        <f>IF(AF$332&amp;AF347&amp;AF348="■□□","◎無し",IF(AF$332&amp;AF347&amp;AF348="□■□","●適合",IF(AF$332&amp;AF347&amp;AF348="□□■","◆未達",IF(AF$332&amp;AF347&amp;AF348="□□□","■未答","▼矛盾"))))</f>
        <v>■未答</v>
      </c>
      <c r="AJ347" s="8"/>
      <c r="AM347" s="114" t="s">
        <v>103</v>
      </c>
      <c r="AN347" s="115" t="s">
        <v>104</v>
      </c>
      <c r="AO347" s="115" t="s">
        <v>105</v>
      </c>
      <c r="AP347" s="115" t="s">
        <v>106</v>
      </c>
      <c r="AQ347" s="115" t="s">
        <v>107</v>
      </c>
      <c r="AR347" s="115" t="s">
        <v>87</v>
      </c>
    </row>
    <row r="348" spans="1:65" s="112" customFormat="1" ht="17.25" customHeight="1">
      <c r="A348" s="113"/>
      <c r="B348" s="861"/>
      <c r="C348" s="862"/>
      <c r="D348" s="852"/>
      <c r="E348" s="716"/>
      <c r="F348" s="842"/>
      <c r="G348" s="842"/>
      <c r="H348" s="842"/>
      <c r="I348" s="718"/>
      <c r="J348" s="182" t="s">
        <v>81</v>
      </c>
      <c r="K348" s="481" t="s">
        <v>512</v>
      </c>
      <c r="L348" s="481"/>
      <c r="M348" s="481"/>
      <c r="N348" s="481"/>
      <c r="O348" s="481"/>
      <c r="P348" s="481"/>
      <c r="Q348" s="481"/>
      <c r="R348" s="620"/>
      <c r="S348" s="334"/>
      <c r="T348" s="334"/>
      <c r="U348" s="334"/>
      <c r="V348" s="334"/>
      <c r="W348" s="334"/>
      <c r="X348" s="334"/>
      <c r="Y348" s="334"/>
      <c r="Z348" s="334"/>
      <c r="AA348" s="334"/>
      <c r="AB348" s="334"/>
      <c r="AC348" s="334"/>
      <c r="AD348" s="619"/>
      <c r="AF348" s="112" t="str">
        <f>+J348</f>
        <v>□</v>
      </c>
      <c r="AM348" s="114"/>
      <c r="AN348" s="20" t="s">
        <v>63</v>
      </c>
      <c r="AO348" s="20" t="s">
        <v>64</v>
      </c>
      <c r="AP348" s="20" t="s">
        <v>65</v>
      </c>
      <c r="AQ348" s="20" t="s">
        <v>88</v>
      </c>
      <c r="AR348" s="20" t="s">
        <v>66</v>
      </c>
    </row>
    <row r="349" spans="1:65" s="112" customFormat="1" ht="16.5" customHeight="1">
      <c r="B349" s="861"/>
      <c r="C349" s="862"/>
      <c r="D349" s="852"/>
      <c r="E349" s="710" t="s">
        <v>514</v>
      </c>
      <c r="F349" s="711"/>
      <c r="G349" s="711"/>
      <c r="H349" s="711"/>
      <c r="I349" s="712"/>
      <c r="J349" s="868" t="s">
        <v>68</v>
      </c>
      <c r="K349" s="870" t="s">
        <v>269</v>
      </c>
      <c r="L349" s="870"/>
      <c r="M349" s="345"/>
      <c r="N349" s="389"/>
      <c r="O349" s="872" t="s">
        <v>81</v>
      </c>
      <c r="P349" s="874" t="s">
        <v>270</v>
      </c>
      <c r="Q349" s="875"/>
      <c r="R349" s="391"/>
      <c r="S349" s="338"/>
      <c r="T349" s="338"/>
      <c r="U349" s="338"/>
      <c r="V349" s="338"/>
      <c r="W349" s="338"/>
      <c r="X349" s="338"/>
      <c r="Y349" s="338"/>
      <c r="Z349" s="338"/>
      <c r="AA349" s="338"/>
      <c r="AB349" s="338"/>
      <c r="AC349" s="338"/>
      <c r="AD349" s="530"/>
      <c r="AF349" s="115" t="str">
        <f>J349</f>
        <v>□</v>
      </c>
      <c r="AG349" s="1">
        <f>IF(AF349="■",1,IF(AF350="■",1,0))</f>
        <v>0</v>
      </c>
      <c r="AI349" s="20" t="str">
        <f>IF(AF$332&amp;AF349&amp;AF350="■□□","◎無し",IF(AF$332&amp;AF349&amp;AF350="□■□","●適合",IF(AF$332&amp;AF349&amp;AF350="□□■","◆未達",IF(AF$332&amp;AF349&amp;AF350="□□□","■未答","▼矛盾"))))</f>
        <v>■未答</v>
      </c>
      <c r="AJ349" s="116"/>
      <c r="AK349" s="116"/>
      <c r="AM349" s="114" t="s">
        <v>83</v>
      </c>
      <c r="AN349" s="115" t="s">
        <v>84</v>
      </c>
      <c r="AO349" s="115" t="s">
        <v>85</v>
      </c>
      <c r="AP349" s="115" t="s">
        <v>86</v>
      </c>
      <c r="AQ349" s="115" t="s">
        <v>87</v>
      </c>
    </row>
    <row r="350" spans="1:65" s="112" customFormat="1" ht="34" customHeight="1" thickBot="1">
      <c r="B350" s="863"/>
      <c r="C350" s="864"/>
      <c r="D350" s="853"/>
      <c r="E350" s="865"/>
      <c r="F350" s="866"/>
      <c r="G350" s="866"/>
      <c r="H350" s="866"/>
      <c r="I350" s="867"/>
      <c r="J350" s="869"/>
      <c r="K350" s="871"/>
      <c r="L350" s="871"/>
      <c r="M350" s="277"/>
      <c r="N350" s="390"/>
      <c r="O350" s="873"/>
      <c r="P350" s="876"/>
      <c r="Q350" s="876"/>
      <c r="R350" s="392"/>
      <c r="S350" s="437" t="s">
        <v>167</v>
      </c>
      <c r="T350" s="438"/>
      <c r="U350" s="438"/>
      <c r="V350" s="438"/>
      <c r="W350" s="438"/>
      <c r="X350" s="438"/>
      <c r="Y350" s="439"/>
      <c r="Z350" s="439"/>
      <c r="AA350" s="439"/>
      <c r="AB350" s="276" t="s">
        <v>110</v>
      </c>
      <c r="AC350" s="319"/>
      <c r="AD350" s="858"/>
      <c r="AF350" s="112" t="str">
        <f>O349</f>
        <v>□</v>
      </c>
      <c r="AG350" s="153">
        <f>+Y350</f>
        <v>0</v>
      </c>
      <c r="AI350" s="116"/>
      <c r="AJ350" s="116"/>
      <c r="AK350" s="18" t="str">
        <f>IF(AG349=1,IF(AG350=0,"■未答",IF(AG350&lt;600,"◆未達","●範囲内")),"■未答")</f>
        <v>■未答</v>
      </c>
      <c r="AN350" s="20" t="s">
        <v>64</v>
      </c>
      <c r="AO350" s="20" t="s">
        <v>65</v>
      </c>
      <c r="AP350" s="20" t="s">
        <v>88</v>
      </c>
      <c r="AQ350" s="20" t="s">
        <v>66</v>
      </c>
    </row>
    <row r="351" spans="1:65" s="9" customFormat="1" ht="17.25" customHeight="1">
      <c r="B351" s="350"/>
      <c r="C351" s="350"/>
      <c r="D351" s="350"/>
      <c r="E351" s="350"/>
      <c r="F351" s="350"/>
      <c r="G351" s="350"/>
      <c r="H351" s="350"/>
      <c r="I351" s="350"/>
      <c r="J351" s="350"/>
      <c r="K351" s="350"/>
      <c r="L351" s="350"/>
      <c r="M351" s="350"/>
      <c r="N351" s="350"/>
      <c r="O351" s="350"/>
      <c r="P351" s="350"/>
      <c r="Q351" s="350"/>
      <c r="R351" s="350"/>
      <c r="S351" s="351"/>
      <c r="T351" s="351"/>
      <c r="U351" s="351"/>
      <c r="V351" s="351"/>
      <c r="W351" s="351"/>
      <c r="X351" s="351"/>
      <c r="Y351" s="351"/>
      <c r="Z351" s="351"/>
      <c r="AA351" s="351"/>
      <c r="AB351" s="351"/>
      <c r="AC351" s="351"/>
      <c r="AD351" s="351"/>
    </row>
    <row r="352" spans="1:65" s="9" customFormat="1" ht="17.25" customHeight="1" thickBot="1">
      <c r="B352" s="350"/>
      <c r="C352" s="350"/>
      <c r="D352" s="350"/>
      <c r="E352" s="350"/>
      <c r="F352" s="350"/>
      <c r="G352" s="350"/>
      <c r="H352" s="350"/>
      <c r="I352" s="350"/>
      <c r="J352" s="350"/>
      <c r="K352" s="350"/>
      <c r="L352" s="350"/>
      <c r="M352" s="350"/>
      <c r="N352" s="350"/>
      <c r="O352" s="350"/>
      <c r="P352" s="350"/>
      <c r="Q352" s="350"/>
      <c r="R352" s="350"/>
      <c r="S352" s="351"/>
      <c r="T352" s="351"/>
      <c r="U352" s="351"/>
      <c r="V352" s="351"/>
      <c r="W352" s="351"/>
      <c r="X352" s="351"/>
      <c r="Y352" s="351"/>
      <c r="Z352" s="351"/>
      <c r="AA352" s="351"/>
      <c r="AB352" s="351"/>
      <c r="AC352" s="351"/>
      <c r="AD352" s="351"/>
      <c r="AE352" s="88"/>
      <c r="AF352" s="88"/>
      <c r="AG352" s="88"/>
      <c r="AH352" s="88"/>
      <c r="AI352" s="89"/>
      <c r="AJ352" s="89"/>
      <c r="AK352" s="89"/>
      <c r="AL352" s="89"/>
      <c r="AM352" s="89"/>
      <c r="AN352" s="89"/>
      <c r="AO352" s="89"/>
      <c r="AP352" s="89"/>
      <c r="AQ352" s="89"/>
      <c r="AR352" s="88"/>
      <c r="AS352" s="88"/>
      <c r="AT352" s="88"/>
      <c r="AU352" s="88"/>
      <c r="AV352" s="88"/>
      <c r="AW352" s="88"/>
      <c r="AX352" s="88"/>
      <c r="AY352" s="88"/>
      <c r="AZ352" s="88"/>
      <c r="BA352" s="88"/>
      <c r="BB352" s="88"/>
      <c r="BC352" s="88"/>
      <c r="BD352" s="88"/>
      <c r="BE352" s="88"/>
      <c r="BF352" s="88"/>
      <c r="BG352" s="88"/>
      <c r="BH352" s="88"/>
      <c r="BI352" s="88"/>
      <c r="BJ352" s="88"/>
      <c r="BK352" s="88"/>
      <c r="BL352" s="88"/>
      <c r="BM352" s="88"/>
    </row>
    <row r="353" spans="2:84" ht="36" customHeight="1">
      <c r="B353" s="828" t="s">
        <v>4</v>
      </c>
      <c r="C353" s="831" t="s">
        <v>5</v>
      </c>
      <c r="D353" s="831"/>
      <c r="E353" s="832"/>
      <c r="F353" s="832"/>
      <c r="G353" s="832"/>
      <c r="H353" s="832"/>
      <c r="I353" s="832"/>
      <c r="J353" s="388"/>
      <c r="K353" s="833"/>
      <c r="L353" s="833"/>
      <c r="M353" s="833"/>
      <c r="N353" s="833"/>
      <c r="O353" s="833"/>
      <c r="P353" s="833"/>
      <c r="Q353" s="833"/>
      <c r="R353" s="834"/>
      <c r="S353" s="835" t="s">
        <v>6</v>
      </c>
      <c r="T353" s="815"/>
      <c r="U353" s="815"/>
      <c r="V353" s="815"/>
      <c r="W353" s="815"/>
      <c r="X353" s="815"/>
      <c r="Y353" s="815"/>
      <c r="Z353" s="815"/>
      <c r="AA353" s="815"/>
      <c r="AB353" s="815"/>
      <c r="AC353" s="815"/>
      <c r="AD353" s="815"/>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c r="BB353" s="90"/>
      <c r="BC353" s="90"/>
      <c r="BD353" s="90"/>
      <c r="BE353" s="90"/>
      <c r="BF353" s="90"/>
      <c r="BG353" s="90"/>
      <c r="BH353" s="91"/>
      <c r="BI353" s="92"/>
      <c r="BJ353" s="92"/>
      <c r="BK353" s="92"/>
      <c r="BL353" s="92"/>
      <c r="BM353" s="4"/>
    </row>
    <row r="354" spans="2:84" ht="15" customHeight="1">
      <c r="B354" s="829"/>
      <c r="C354" s="836" t="s">
        <v>7</v>
      </c>
      <c r="D354" s="837"/>
      <c r="E354" s="794" t="s">
        <v>8</v>
      </c>
      <c r="F354" s="795"/>
      <c r="G354" s="795"/>
      <c r="H354" s="795"/>
      <c r="I354" s="796"/>
      <c r="J354" s="797" t="s">
        <v>9</v>
      </c>
      <c r="K354" s="797"/>
      <c r="L354" s="797"/>
      <c r="M354" s="797"/>
      <c r="N354" s="797"/>
      <c r="O354" s="797"/>
      <c r="P354" s="797"/>
      <c r="Q354" s="797"/>
      <c r="R354" s="798"/>
      <c r="S354" s="835"/>
      <c r="T354" s="815"/>
      <c r="U354" s="815"/>
      <c r="V354" s="815"/>
      <c r="W354" s="815"/>
      <c r="X354" s="815"/>
      <c r="Y354" s="815"/>
      <c r="Z354" s="815"/>
      <c r="AA354" s="815"/>
      <c r="AB354" s="815"/>
      <c r="AC354" s="815"/>
      <c r="AD354" s="815"/>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c r="BB354" s="90"/>
      <c r="BC354" s="90"/>
      <c r="BD354" s="90"/>
      <c r="BE354" s="90"/>
      <c r="BF354" s="90"/>
      <c r="BG354" s="90"/>
      <c r="BH354" s="91"/>
      <c r="BI354" s="92"/>
      <c r="BJ354" s="92"/>
      <c r="BK354" s="92"/>
      <c r="BL354" s="92"/>
      <c r="BM354" s="4"/>
    </row>
    <row r="355" spans="2:84" ht="36" customHeight="1">
      <c r="B355" s="829"/>
      <c r="C355" s="838"/>
      <c r="D355" s="839"/>
      <c r="E355" s="799"/>
      <c r="F355" s="800"/>
      <c r="G355" s="800"/>
      <c r="H355" s="800"/>
      <c r="I355" s="801"/>
      <c r="J355" s="802"/>
      <c r="K355" s="802"/>
      <c r="L355" s="802"/>
      <c r="M355" s="802"/>
      <c r="N355" s="802"/>
      <c r="O355" s="802"/>
      <c r="P355" s="802"/>
      <c r="Q355" s="802"/>
      <c r="R355" s="803"/>
      <c r="S355" s="815" t="s">
        <v>10</v>
      </c>
      <c r="T355" s="815"/>
      <c r="U355" s="815"/>
      <c r="V355" s="815"/>
      <c r="W355" s="815"/>
      <c r="X355" s="815"/>
      <c r="Y355" s="815"/>
      <c r="Z355" s="815"/>
      <c r="AA355" s="815"/>
      <c r="AB355" s="815"/>
      <c r="AC355" s="815"/>
      <c r="AD355" s="815"/>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c r="BB355" s="90"/>
      <c r="BC355" s="90"/>
      <c r="BD355" s="90"/>
      <c r="BE355" s="90"/>
      <c r="BF355" s="90"/>
      <c r="BG355" s="90"/>
      <c r="BH355" s="90"/>
      <c r="BI355" s="90"/>
      <c r="BJ355" s="90"/>
      <c r="BK355" s="90"/>
      <c r="BL355" s="90"/>
      <c r="BM355" s="4"/>
    </row>
    <row r="356" spans="2:84" ht="15" customHeight="1">
      <c r="B356" s="829"/>
      <c r="C356" s="816" t="s">
        <v>11</v>
      </c>
      <c r="D356" s="817"/>
      <c r="E356" s="794" t="s">
        <v>12</v>
      </c>
      <c r="F356" s="795"/>
      <c r="G356" s="795"/>
      <c r="H356" s="795"/>
      <c r="I356" s="796"/>
      <c r="J356" s="797" t="s">
        <v>9</v>
      </c>
      <c r="K356" s="797"/>
      <c r="L356" s="797"/>
      <c r="M356" s="797"/>
      <c r="N356" s="797"/>
      <c r="O356" s="797"/>
      <c r="P356" s="797"/>
      <c r="Q356" s="797"/>
      <c r="R356" s="798"/>
      <c r="S356" s="353"/>
      <c r="T356" s="353"/>
      <c r="U356" s="353"/>
      <c r="V356" s="353"/>
      <c r="W356" s="353"/>
      <c r="X356" s="353"/>
      <c r="Y356" s="353"/>
      <c r="Z356" s="353"/>
      <c r="AA356" s="353"/>
      <c r="AB356" s="353"/>
      <c r="AC356" s="353"/>
      <c r="AD356" s="353"/>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c r="BB356" s="90"/>
      <c r="BC356" s="90"/>
      <c r="BD356" s="90"/>
      <c r="BE356" s="90"/>
      <c r="BF356" s="90"/>
      <c r="BG356" s="90"/>
      <c r="BH356" s="90"/>
      <c r="BI356" s="90"/>
      <c r="BJ356" s="90"/>
      <c r="BK356" s="90"/>
      <c r="BL356" s="90"/>
      <c r="BM356" s="4"/>
    </row>
    <row r="357" spans="2:84" ht="36" customHeight="1">
      <c r="B357" s="829"/>
      <c r="C357" s="816"/>
      <c r="D357" s="817"/>
      <c r="E357" s="820"/>
      <c r="F357" s="821"/>
      <c r="G357" s="821"/>
      <c r="H357" s="821"/>
      <c r="I357" s="822"/>
      <c r="J357" s="823"/>
      <c r="K357" s="823"/>
      <c r="L357" s="823"/>
      <c r="M357" s="823"/>
      <c r="N357" s="823"/>
      <c r="O357" s="823"/>
      <c r="P357" s="823"/>
      <c r="Q357" s="823"/>
      <c r="R357" s="824"/>
      <c r="S357" s="825" t="s">
        <v>13</v>
      </c>
      <c r="T357" s="825"/>
      <c r="U357" s="825"/>
      <c r="V357" s="825"/>
      <c r="W357" s="825"/>
      <c r="X357" s="825"/>
      <c r="Y357" s="825"/>
      <c r="Z357" s="825"/>
      <c r="AA357" s="825"/>
      <c r="AB357" s="825"/>
      <c r="AC357" s="825"/>
      <c r="AD357" s="825"/>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c r="BB357" s="90"/>
      <c r="BC357" s="90"/>
      <c r="BD357" s="90"/>
      <c r="BE357" s="90"/>
      <c r="BF357" s="90"/>
      <c r="BG357" s="90"/>
      <c r="BH357" s="90"/>
      <c r="BI357" s="90"/>
      <c r="BJ357" s="90"/>
      <c r="BK357" s="90"/>
      <c r="BL357" s="90"/>
      <c r="BM357" s="4"/>
    </row>
    <row r="358" spans="2:84" ht="36" customHeight="1">
      <c r="B358" s="829"/>
      <c r="C358" s="816"/>
      <c r="D358" s="817"/>
      <c r="E358" s="93" t="s">
        <v>14</v>
      </c>
      <c r="F358" s="802"/>
      <c r="G358" s="802"/>
      <c r="H358" s="802"/>
      <c r="I358" s="802"/>
      <c r="J358" s="802"/>
      <c r="K358" s="802"/>
      <c r="L358" s="802"/>
      <c r="M358" s="802"/>
      <c r="N358" s="802"/>
      <c r="O358" s="802"/>
      <c r="P358" s="802"/>
      <c r="Q358" s="802"/>
      <c r="R358" s="803"/>
      <c r="S358" s="353"/>
      <c r="T358" s="353"/>
      <c r="U358" s="353"/>
      <c r="V358" s="353"/>
      <c r="W358" s="353"/>
      <c r="X358" s="353"/>
      <c r="Y358" s="353"/>
      <c r="Z358" s="353"/>
      <c r="AA358" s="353"/>
      <c r="AB358" s="353"/>
      <c r="AC358" s="353"/>
      <c r="AD358" s="353"/>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c r="BB358" s="90"/>
      <c r="BC358" s="90"/>
      <c r="BD358" s="90"/>
      <c r="BE358" s="90"/>
      <c r="BF358" s="90"/>
      <c r="BG358" s="90"/>
      <c r="BH358" s="90"/>
      <c r="BI358" s="90"/>
      <c r="BJ358" s="90"/>
      <c r="BK358" s="90"/>
      <c r="BL358" s="90"/>
      <c r="BM358" s="4"/>
    </row>
    <row r="359" spans="2:84" ht="36" customHeight="1" thickBot="1">
      <c r="B359" s="830"/>
      <c r="C359" s="818"/>
      <c r="D359" s="819"/>
      <c r="E359" s="94" t="s">
        <v>15</v>
      </c>
      <c r="F359" s="826"/>
      <c r="G359" s="826"/>
      <c r="H359" s="826"/>
      <c r="I359" s="826"/>
      <c r="J359" s="826"/>
      <c r="K359" s="826"/>
      <c r="L359" s="826"/>
      <c r="M359" s="826"/>
      <c r="N359" s="826"/>
      <c r="O359" s="826"/>
      <c r="P359" s="826"/>
      <c r="Q359" s="826"/>
      <c r="R359" s="827"/>
      <c r="S359" s="200"/>
      <c r="T359" s="200"/>
      <c r="U359" s="200"/>
      <c r="V359" s="200"/>
      <c r="W359" s="200"/>
      <c r="X359" s="200"/>
      <c r="Y359" s="200"/>
      <c r="Z359" s="200"/>
      <c r="AA359" s="200"/>
      <c r="AB359" s="200"/>
      <c r="AC359" s="200"/>
      <c r="AD359" s="20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c r="BB359" s="90"/>
      <c r="BC359" s="90"/>
      <c r="BD359" s="90"/>
      <c r="BE359" s="90"/>
      <c r="BF359" s="90"/>
      <c r="BG359" s="90"/>
      <c r="BH359" s="90"/>
      <c r="BI359" s="90"/>
      <c r="BJ359" s="90"/>
      <c r="BK359" s="90"/>
      <c r="BL359" s="90"/>
      <c r="BM359" s="4"/>
    </row>
    <row r="360" spans="2:84" s="9" customFormat="1" ht="18" customHeight="1">
      <c r="B360" s="350"/>
      <c r="C360" s="350"/>
      <c r="D360" s="350"/>
      <c r="E360" s="350"/>
      <c r="F360" s="350"/>
      <c r="G360" s="350"/>
      <c r="H360" s="350"/>
      <c r="I360" s="350"/>
      <c r="J360" s="350"/>
      <c r="K360" s="350"/>
      <c r="L360" s="350"/>
      <c r="M360" s="350"/>
      <c r="N360" s="350"/>
      <c r="O360" s="350"/>
      <c r="P360" s="350"/>
      <c r="Q360" s="350"/>
      <c r="R360" s="350"/>
      <c r="S360" s="350"/>
      <c r="T360" s="350"/>
      <c r="U360" s="350"/>
      <c r="V360" s="350"/>
      <c r="W360" s="350"/>
      <c r="X360" s="350"/>
      <c r="Y360" s="350"/>
      <c r="Z360" s="350"/>
      <c r="AA360" s="350"/>
      <c r="AB360" s="350"/>
      <c r="AC360" s="350"/>
      <c r="AD360" s="35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c r="BB360" s="88"/>
      <c r="BC360" s="89"/>
      <c r="BD360" s="89"/>
      <c r="BE360" s="89"/>
      <c r="BF360" s="89"/>
      <c r="BG360" s="89"/>
      <c r="BH360" s="89"/>
      <c r="BI360" s="89"/>
      <c r="BJ360" s="89"/>
      <c r="BK360" s="88"/>
      <c r="BL360" s="88"/>
      <c r="BM360" s="88"/>
      <c r="BN360" s="88"/>
      <c r="BO360" s="88"/>
      <c r="BP360" s="88"/>
      <c r="BQ360" s="88"/>
      <c r="BR360" s="88"/>
      <c r="BS360" s="88"/>
      <c r="BT360" s="88"/>
      <c r="BU360" s="88"/>
      <c r="BV360" s="88"/>
      <c r="BW360" s="88"/>
      <c r="BX360" s="88"/>
      <c r="BY360" s="88"/>
      <c r="BZ360" s="88"/>
      <c r="CA360" s="88"/>
      <c r="CB360" s="88"/>
      <c r="CC360" s="88"/>
      <c r="CD360" s="88"/>
      <c r="CE360" s="88"/>
      <c r="CF360" s="88"/>
    </row>
    <row r="361" spans="2:84" ht="12.5">
      <c r="B361" s="200"/>
      <c r="C361" s="200"/>
      <c r="D361" s="200"/>
      <c r="E361" s="200"/>
      <c r="F361" s="200"/>
      <c r="G361" s="200"/>
      <c r="H361" s="200"/>
      <c r="I361" s="200"/>
      <c r="J361" s="200"/>
      <c r="K361" s="200"/>
      <c r="L361" s="200"/>
      <c r="M361" s="200"/>
      <c r="N361" s="200"/>
      <c r="O361" s="200"/>
      <c r="P361" s="200"/>
      <c r="Q361" s="200"/>
      <c r="R361" s="200"/>
      <c r="S361" s="200"/>
      <c r="T361" s="200"/>
      <c r="U361" s="200"/>
      <c r="V361" s="200"/>
      <c r="W361" s="200"/>
      <c r="X361" s="200"/>
      <c r="Y361" s="200"/>
      <c r="Z361" s="200"/>
      <c r="AA361" s="200"/>
      <c r="AB361" s="200"/>
      <c r="AC361" s="200"/>
      <c r="AD361" s="20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2:84" ht="12.5">
      <c r="B362" s="200" t="s">
        <v>543</v>
      </c>
      <c r="C362" s="200"/>
      <c r="D362" s="200"/>
      <c r="E362" s="200"/>
      <c r="F362" s="200"/>
      <c r="G362" s="200"/>
      <c r="H362" s="200"/>
      <c r="I362" s="200"/>
      <c r="J362" s="200"/>
      <c r="K362" s="200"/>
      <c r="L362" s="200"/>
      <c r="M362" s="200"/>
      <c r="N362" s="200"/>
      <c r="O362" s="200"/>
      <c r="P362" s="200"/>
      <c r="Q362" s="200"/>
      <c r="R362" s="200"/>
      <c r="S362" s="200"/>
      <c r="T362" s="200"/>
      <c r="U362" s="200"/>
      <c r="V362" s="200"/>
      <c r="W362" s="200"/>
      <c r="X362" s="200"/>
      <c r="Y362" s="200"/>
      <c r="Z362" s="200"/>
      <c r="AA362" s="200"/>
      <c r="AB362" s="200"/>
      <c r="AC362" s="200"/>
      <c r="AD362" s="20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2:84" ht="18.5" customHeight="1">
      <c r="B363" s="352" t="s">
        <v>81</v>
      </c>
      <c r="C363" s="805" t="s">
        <v>481</v>
      </c>
      <c r="D363" s="805"/>
      <c r="E363" s="805"/>
      <c r="F363" s="805"/>
      <c r="G363" s="805"/>
      <c r="H363" s="805"/>
      <c r="I363" s="805"/>
      <c r="J363" s="805"/>
      <c r="K363" s="805"/>
      <c r="L363" s="805"/>
      <c r="M363" s="805"/>
      <c r="N363" s="805"/>
      <c r="O363" s="805"/>
      <c r="P363" s="805"/>
      <c r="Q363" s="805"/>
      <c r="R363" s="805"/>
      <c r="S363" s="805"/>
      <c r="T363" s="805"/>
      <c r="U363" s="805"/>
      <c r="V363" s="805"/>
      <c r="W363" s="805"/>
      <c r="X363" s="805"/>
      <c r="Y363" s="805"/>
      <c r="Z363" s="805"/>
      <c r="AA363" s="805"/>
      <c r="AB363" s="805"/>
      <c r="AC363" s="805"/>
      <c r="AD363" s="805"/>
      <c r="AE363" s="88"/>
      <c r="AF363" s="88"/>
      <c r="AG363" s="88"/>
      <c r="AH363" s="88"/>
      <c r="AI363" s="89"/>
      <c r="AJ363" s="89"/>
      <c r="AK363" s="89"/>
      <c r="AL363" s="89"/>
      <c r="AM363" s="89"/>
      <c r="AN363" s="89"/>
      <c r="AO363" s="89"/>
      <c r="AP363" s="89"/>
      <c r="AQ363" s="89"/>
      <c r="AR363" s="88"/>
      <c r="AS363" s="88"/>
      <c r="AT363" s="88"/>
      <c r="AU363" s="88"/>
      <c r="AV363" s="88"/>
      <c r="AW363" s="88"/>
      <c r="AX363" s="88"/>
      <c r="AY363" s="88"/>
      <c r="AZ363" s="88"/>
      <c r="BA363" s="88"/>
    </row>
    <row r="364" spans="2:84">
      <c r="B364" s="200"/>
      <c r="C364" s="200"/>
      <c r="D364" s="200"/>
      <c r="E364" s="200"/>
      <c r="F364" s="200"/>
      <c r="G364" s="200"/>
      <c r="H364" s="200"/>
      <c r="I364" s="200"/>
      <c r="J364" s="200"/>
      <c r="K364" s="200"/>
      <c r="L364" s="200"/>
      <c r="M364" s="200"/>
      <c r="N364" s="200"/>
      <c r="O364" s="200"/>
      <c r="P364" s="200"/>
      <c r="Q364" s="200"/>
      <c r="R364" s="200"/>
      <c r="S364" s="200"/>
      <c r="T364" s="200"/>
      <c r="U364" s="200"/>
      <c r="V364" s="200"/>
      <c r="W364" s="200"/>
      <c r="X364" s="200"/>
      <c r="Y364" s="200"/>
      <c r="Z364" s="200"/>
      <c r="AA364" s="200"/>
      <c r="AB364" s="200"/>
      <c r="AC364" s="200"/>
      <c r="AD364" s="200"/>
    </row>
    <row r="365" spans="2:84">
      <c r="B365" s="200"/>
      <c r="C365" s="200"/>
      <c r="D365" s="200"/>
      <c r="E365" s="200"/>
      <c r="F365" s="200"/>
      <c r="G365" s="200"/>
      <c r="H365" s="200"/>
      <c r="I365" s="200"/>
      <c r="J365" s="200"/>
      <c r="K365" s="200"/>
      <c r="L365" s="200"/>
      <c r="M365" s="200"/>
      <c r="N365" s="200"/>
      <c r="O365" s="200"/>
      <c r="P365" s="200"/>
      <c r="Q365" s="200"/>
      <c r="R365" s="200"/>
      <c r="S365" s="200"/>
      <c r="T365" s="200"/>
      <c r="U365" s="200"/>
      <c r="V365" s="200"/>
      <c r="W365" s="200"/>
      <c r="X365" s="200"/>
      <c r="Y365" s="200"/>
      <c r="Z365" s="200"/>
      <c r="AA365" s="200"/>
      <c r="AB365" s="200"/>
      <c r="AC365" s="200"/>
      <c r="AD365" s="200"/>
    </row>
  </sheetData>
  <mergeCells count="725">
    <mergeCell ref="B182:C192"/>
    <mergeCell ref="D182:I184"/>
    <mergeCell ref="K182:R182"/>
    <mergeCell ref="Y129:AA129"/>
    <mergeCell ref="K265:R265"/>
    <mergeCell ref="B2:D2"/>
    <mergeCell ref="B240:C266"/>
    <mergeCell ref="P264:R264"/>
    <mergeCell ref="K266:R266"/>
    <mergeCell ref="S266:X266"/>
    <mergeCell ref="Y266:AA266"/>
    <mergeCell ref="Z259:AA259"/>
    <mergeCell ref="Z260:AA260"/>
    <mergeCell ref="E261:I263"/>
    <mergeCell ref="S262:Y262"/>
    <mergeCell ref="Z262:AA262"/>
    <mergeCell ref="D240:I241"/>
    <mergeCell ref="T243:AC243"/>
    <mergeCell ref="E245:I247"/>
    <mergeCell ref="P245:R245"/>
    <mergeCell ref="K246:R246"/>
    <mergeCell ref="S246:V246"/>
    <mergeCell ref="W246:X246"/>
    <mergeCell ref="K247:R247"/>
    <mergeCell ref="S317:X317"/>
    <mergeCell ref="Y317:AA317"/>
    <mergeCell ref="K316:R316"/>
    <mergeCell ref="E317:I318"/>
    <mergeCell ref="K318:R318"/>
    <mergeCell ref="S318:X318"/>
    <mergeCell ref="Y318:AA318"/>
    <mergeCell ref="E315:I315"/>
    <mergeCell ref="K315:R315"/>
    <mergeCell ref="K317:R317"/>
    <mergeCell ref="Z299:AA299"/>
    <mergeCell ref="K300:L300"/>
    <mergeCell ref="N300:P300"/>
    <mergeCell ref="Z300:AA300"/>
    <mergeCell ref="Z295:AA295"/>
    <mergeCell ref="E296:I298"/>
    <mergeCell ref="P296:R296"/>
    <mergeCell ref="E299:I300"/>
    <mergeCell ref="P299:R299"/>
    <mergeCell ref="AD342:AD346"/>
    <mergeCell ref="T343:V343"/>
    <mergeCell ref="K319:R319"/>
    <mergeCell ref="B121:C159"/>
    <mergeCell ref="B160:C178"/>
    <mergeCell ref="B194:C217"/>
    <mergeCell ref="B218:C239"/>
    <mergeCell ref="K244:M244"/>
    <mergeCell ref="AD319:AD321"/>
    <mergeCell ref="K320:R320"/>
    <mergeCell ref="K321:R321"/>
    <mergeCell ref="E319:I321"/>
    <mergeCell ref="P314:R314"/>
    <mergeCell ref="T314:AC314"/>
    <mergeCell ref="Z303:AA303"/>
    <mergeCell ref="F304:I304"/>
    <mergeCell ref="S304:V304"/>
    <mergeCell ref="W304:X304"/>
    <mergeCell ref="F305:I307"/>
    <mergeCell ref="P306:R306"/>
    <mergeCell ref="S306:V306"/>
    <mergeCell ref="K307:R307"/>
    <mergeCell ref="S307:V307"/>
    <mergeCell ref="O338:Q339"/>
    <mergeCell ref="S338:AC338"/>
    <mergeCell ref="AD349:AD350"/>
    <mergeCell ref="B312:C350"/>
    <mergeCell ref="E347:I348"/>
    <mergeCell ref="K347:R347"/>
    <mergeCell ref="AD347:AD348"/>
    <mergeCell ref="K348:R348"/>
    <mergeCell ref="E349:I350"/>
    <mergeCell ref="J349:J350"/>
    <mergeCell ref="K349:L350"/>
    <mergeCell ref="O349:O350"/>
    <mergeCell ref="P349:Q350"/>
    <mergeCell ref="T345:V346"/>
    <mergeCell ref="W345:Z345"/>
    <mergeCell ref="AA345:AB345"/>
    <mergeCell ref="K346:R346"/>
    <mergeCell ref="W346:Z346"/>
    <mergeCell ref="AA346:AB346"/>
    <mergeCell ref="AD338:AD341"/>
    <mergeCell ref="K340:L340"/>
    <mergeCell ref="Y341:AA341"/>
    <mergeCell ref="E342:I346"/>
    <mergeCell ref="AD334:AD337"/>
    <mergeCell ref="K336:L336"/>
    <mergeCell ref="Y337:AA337"/>
    <mergeCell ref="AD330:AD331"/>
    <mergeCell ref="K331:R331"/>
    <mergeCell ref="D332:I332"/>
    <mergeCell ref="P332:R332"/>
    <mergeCell ref="T332:AC332"/>
    <mergeCell ref="D333:D350"/>
    <mergeCell ref="E333:I333"/>
    <mergeCell ref="F334:I337"/>
    <mergeCell ref="J334:J335"/>
    <mergeCell ref="K334:L335"/>
    <mergeCell ref="D322:D331"/>
    <mergeCell ref="E330:I331"/>
    <mergeCell ref="K330:R330"/>
    <mergeCell ref="W343:Z343"/>
    <mergeCell ref="AA343:AB343"/>
    <mergeCell ref="K345:R345"/>
    <mergeCell ref="S345:S346"/>
    <mergeCell ref="F338:I341"/>
    <mergeCell ref="J338:J339"/>
    <mergeCell ref="K338:L339"/>
    <mergeCell ref="N338:N339"/>
    <mergeCell ref="AD322:AD323"/>
    <mergeCell ref="F324:I326"/>
    <mergeCell ref="S325:X325"/>
    <mergeCell ref="Y325:AA325"/>
    <mergeCell ref="F327:I329"/>
    <mergeCell ref="S327:X327"/>
    <mergeCell ref="Y327:AA327"/>
    <mergeCell ref="AD327:AD329"/>
    <mergeCell ref="E322:I323"/>
    <mergeCell ref="K322:L322"/>
    <mergeCell ref="N322:P322"/>
    <mergeCell ref="T322:AC322"/>
    <mergeCell ref="C363:AD363"/>
    <mergeCell ref="C7:I7"/>
    <mergeCell ref="J7:K7"/>
    <mergeCell ref="B311:AD311"/>
    <mergeCell ref="D312:I313"/>
    <mergeCell ref="K312:AD312"/>
    <mergeCell ref="K313:AD313"/>
    <mergeCell ref="D314:I314"/>
    <mergeCell ref="S355:AD355"/>
    <mergeCell ref="C356:D359"/>
    <mergeCell ref="E356:I356"/>
    <mergeCell ref="J356:R356"/>
    <mergeCell ref="E357:I357"/>
    <mergeCell ref="J357:R357"/>
    <mergeCell ref="S357:AD357"/>
    <mergeCell ref="F358:R358"/>
    <mergeCell ref="F359:R359"/>
    <mergeCell ref="B353:B359"/>
    <mergeCell ref="C353:D353"/>
    <mergeCell ref="E353:I353"/>
    <mergeCell ref="K353:R353"/>
    <mergeCell ref="S353:AD354"/>
    <mergeCell ref="C354:D355"/>
    <mergeCell ref="AD324:AD326"/>
    <mergeCell ref="E354:I354"/>
    <mergeCell ref="J354:R354"/>
    <mergeCell ref="E355:I355"/>
    <mergeCell ref="J355:R355"/>
    <mergeCell ref="F308:I310"/>
    <mergeCell ref="K308:R308"/>
    <mergeCell ref="S308:V308"/>
    <mergeCell ref="X308:Y308"/>
    <mergeCell ref="AA308:AB308"/>
    <mergeCell ref="S309:X309"/>
    <mergeCell ref="Y309:AA309"/>
    <mergeCell ref="E301:E310"/>
    <mergeCell ref="F301:I303"/>
    <mergeCell ref="P301:R301"/>
    <mergeCell ref="S301:V301"/>
    <mergeCell ref="W301:X301"/>
    <mergeCell ref="K302:R302"/>
    <mergeCell ref="S302:V302"/>
    <mergeCell ref="W302:X302"/>
    <mergeCell ref="K303:R303"/>
    <mergeCell ref="T303:Y303"/>
    <mergeCell ref="N334:N335"/>
    <mergeCell ref="O334:Q335"/>
    <mergeCell ref="S334:AC334"/>
    <mergeCell ref="AD296:AD298"/>
    <mergeCell ref="K297:R297"/>
    <mergeCell ref="S297:V297"/>
    <mergeCell ref="X297:Y297"/>
    <mergeCell ref="AA297:AB297"/>
    <mergeCell ref="K298:R298"/>
    <mergeCell ref="S298:X298"/>
    <mergeCell ref="E289:I295"/>
    <mergeCell ref="AD289:AD295"/>
    <mergeCell ref="K291:R291"/>
    <mergeCell ref="Y298:AA298"/>
    <mergeCell ref="T291:AC291"/>
    <mergeCell ref="D283:I285"/>
    <mergeCell ref="P283:R283"/>
    <mergeCell ref="AD283:AD285"/>
    <mergeCell ref="K284:R284"/>
    <mergeCell ref="K285:R285"/>
    <mergeCell ref="B286:C310"/>
    <mergeCell ref="D286:I288"/>
    <mergeCell ref="P286:R286"/>
    <mergeCell ref="T286:AC286"/>
    <mergeCell ref="AD286:AD288"/>
    <mergeCell ref="B267:C285"/>
    <mergeCell ref="K292:R292"/>
    <mergeCell ref="T292:AC292"/>
    <mergeCell ref="T293:Y293"/>
    <mergeCell ref="AA293:AB293"/>
    <mergeCell ref="T294:Y294"/>
    <mergeCell ref="Z294:AA294"/>
    <mergeCell ref="K287:R287"/>
    <mergeCell ref="T287:AC287"/>
    <mergeCell ref="K288:R288"/>
    <mergeCell ref="P290:R290"/>
    <mergeCell ref="U290:X290"/>
    <mergeCell ref="Y290:AA290"/>
    <mergeCell ref="K279:R279"/>
    <mergeCell ref="E280:I282"/>
    <mergeCell ref="P280:R280"/>
    <mergeCell ref="S280:Z280"/>
    <mergeCell ref="AA280:AB280"/>
    <mergeCell ref="D264:I266"/>
    <mergeCell ref="AD280:AD282"/>
    <mergeCell ref="K281:R281"/>
    <mergeCell ref="K282:R282"/>
    <mergeCell ref="D275:I276"/>
    <mergeCell ref="AD275:AD276"/>
    <mergeCell ref="K276:L276"/>
    <mergeCell ref="N276:P276"/>
    <mergeCell ref="E277:I279"/>
    <mergeCell ref="P277:R277"/>
    <mergeCell ref="S277:Z277"/>
    <mergeCell ref="AA277:AB277"/>
    <mergeCell ref="AD277:AD279"/>
    <mergeCell ref="K278:R278"/>
    <mergeCell ref="U269:AC269"/>
    <mergeCell ref="L270:R270"/>
    <mergeCell ref="U270:AC270"/>
    <mergeCell ref="J271:N271"/>
    <mergeCell ref="L272:R272"/>
    <mergeCell ref="M273:R273"/>
    <mergeCell ref="D267:I274"/>
    <mergeCell ref="K267:R267"/>
    <mergeCell ref="J268:N268"/>
    <mergeCell ref="L269:R269"/>
    <mergeCell ref="Y253:AA253"/>
    <mergeCell ref="D254:I257"/>
    <mergeCell ref="AD254:AD263"/>
    <mergeCell ref="T255:AC255"/>
    <mergeCell ref="T256:AC256"/>
    <mergeCell ref="T257:AC257"/>
    <mergeCell ref="E258:I260"/>
    <mergeCell ref="S258:Y258"/>
    <mergeCell ref="Z258:AA258"/>
    <mergeCell ref="S259:Y259"/>
    <mergeCell ref="AD249:AD253"/>
    <mergeCell ref="K250:R250"/>
    <mergeCell ref="S250:V250"/>
    <mergeCell ref="E251:I253"/>
    <mergeCell ref="K252:R252"/>
    <mergeCell ref="S252:V252"/>
    <mergeCell ref="X252:Y252"/>
    <mergeCell ref="AA252:AB252"/>
    <mergeCell ref="K253:R253"/>
    <mergeCell ref="S253:X253"/>
    <mergeCell ref="E249:I250"/>
    <mergeCell ref="P249:R249"/>
    <mergeCell ref="S249:V249"/>
    <mergeCell ref="S245:V245"/>
    <mergeCell ref="W245:X245"/>
    <mergeCell ref="AD240:AD241"/>
    <mergeCell ref="K241:L241"/>
    <mergeCell ref="N241:O241"/>
    <mergeCell ref="Q241:R241"/>
    <mergeCell ref="D242:I243"/>
    <mergeCell ref="P242:R242"/>
    <mergeCell ref="T242:AC242"/>
    <mergeCell ref="AD242:AD243"/>
    <mergeCell ref="K243:L243"/>
    <mergeCell ref="N243:P243"/>
    <mergeCell ref="AD245:AD248"/>
    <mergeCell ref="T247:Y247"/>
    <mergeCell ref="Z247:AA247"/>
    <mergeCell ref="E248:I248"/>
    <mergeCell ref="S248:V248"/>
    <mergeCell ref="W248:X248"/>
    <mergeCell ref="D230:I233"/>
    <mergeCell ref="AD230:AD239"/>
    <mergeCell ref="T231:AC231"/>
    <mergeCell ref="T232:AC232"/>
    <mergeCell ref="T233:AC233"/>
    <mergeCell ref="E234:I236"/>
    <mergeCell ref="S234:Y234"/>
    <mergeCell ref="Z234:AA234"/>
    <mergeCell ref="S235:Y235"/>
    <mergeCell ref="Z235:AA235"/>
    <mergeCell ref="Z236:AA236"/>
    <mergeCell ref="E237:I239"/>
    <mergeCell ref="S238:Y238"/>
    <mergeCell ref="Z238:AA238"/>
    <mergeCell ref="D218:I221"/>
    <mergeCell ref="AD218:AD229"/>
    <mergeCell ref="P219:R219"/>
    <mergeCell ref="S219:V219"/>
    <mergeCell ref="X219:Y219"/>
    <mergeCell ref="AA219:AB219"/>
    <mergeCell ref="K220:R220"/>
    <mergeCell ref="S220:X220"/>
    <mergeCell ref="Y220:AA220"/>
    <mergeCell ref="K221:R221"/>
    <mergeCell ref="E222:I225"/>
    <mergeCell ref="S222:AC222"/>
    <mergeCell ref="K223:R223"/>
    <mergeCell ref="S223:AC225"/>
    <mergeCell ref="K224:R224"/>
    <mergeCell ref="E226:I229"/>
    <mergeCell ref="S226:AC226"/>
    <mergeCell ref="K227:R227"/>
    <mergeCell ref="S227:AC229"/>
    <mergeCell ref="K228:R228"/>
    <mergeCell ref="S212:V212"/>
    <mergeCell ref="W212:X212"/>
    <mergeCell ref="F213:I214"/>
    <mergeCell ref="S213:V213"/>
    <mergeCell ref="P214:R214"/>
    <mergeCell ref="S214:V214"/>
    <mergeCell ref="F209:I211"/>
    <mergeCell ref="P209:R209"/>
    <mergeCell ref="S209:V209"/>
    <mergeCell ref="W209:X209"/>
    <mergeCell ref="K210:R210"/>
    <mergeCell ref="S210:V210"/>
    <mergeCell ref="W210:X210"/>
    <mergeCell ref="K211:R211"/>
    <mergeCell ref="AD196:AD198"/>
    <mergeCell ref="K197:R197"/>
    <mergeCell ref="K198:R198"/>
    <mergeCell ref="D199:I201"/>
    <mergeCell ref="P199:R199"/>
    <mergeCell ref="T199:AC199"/>
    <mergeCell ref="AD199:AD217"/>
    <mergeCell ref="K200:R200"/>
    <mergeCell ref="T200:AC200"/>
    <mergeCell ref="K201:R201"/>
    <mergeCell ref="T211:Y211"/>
    <mergeCell ref="AA206:AB206"/>
    <mergeCell ref="E207:I208"/>
    <mergeCell ref="P207:R207"/>
    <mergeCell ref="K208:L208"/>
    <mergeCell ref="N208:P208"/>
    <mergeCell ref="W208:X208"/>
    <mergeCell ref="U203:X203"/>
    <mergeCell ref="Y203:AA203"/>
    <mergeCell ref="K204:R204"/>
    <mergeCell ref="T204:AC204"/>
    <mergeCell ref="K205:R205"/>
    <mergeCell ref="T205:AC205"/>
    <mergeCell ref="F215:I217"/>
    <mergeCell ref="B193:I193"/>
    <mergeCell ref="D194:I195"/>
    <mergeCell ref="K195:L195"/>
    <mergeCell ref="N195:P195"/>
    <mergeCell ref="D196:I198"/>
    <mergeCell ref="P196:R196"/>
    <mergeCell ref="E202:I206"/>
    <mergeCell ref="P203:R203"/>
    <mergeCell ref="E209:E217"/>
    <mergeCell ref="K215:R215"/>
    <mergeCell ref="K216:R216"/>
    <mergeCell ref="F212:I212"/>
    <mergeCell ref="S174:Y174"/>
    <mergeCell ref="E188:I190"/>
    <mergeCell ref="S188:X188"/>
    <mergeCell ref="Y188:AA188"/>
    <mergeCell ref="AD188:AD190"/>
    <mergeCell ref="D191:I192"/>
    <mergeCell ref="S191:X191"/>
    <mergeCell ref="Y191:AA191"/>
    <mergeCell ref="AD191:AD192"/>
    <mergeCell ref="K183:L183"/>
    <mergeCell ref="N183:P183"/>
    <mergeCell ref="T183:AC183"/>
    <mergeCell ref="AD183:AD184"/>
    <mergeCell ref="E185:I187"/>
    <mergeCell ref="AD185:AD187"/>
    <mergeCell ref="S186:X186"/>
    <mergeCell ref="Y186:AA186"/>
    <mergeCell ref="F158:I159"/>
    <mergeCell ref="Z158:AA158"/>
    <mergeCell ref="E160:E168"/>
    <mergeCell ref="F160:I164"/>
    <mergeCell ref="B179:C181"/>
    <mergeCell ref="D179:I181"/>
    <mergeCell ref="K179:R179"/>
    <mergeCell ref="AD179:AD181"/>
    <mergeCell ref="K180:R180"/>
    <mergeCell ref="K181:R181"/>
    <mergeCell ref="Z174:AA174"/>
    <mergeCell ref="Z175:AA175"/>
    <mergeCell ref="D176:I178"/>
    <mergeCell ref="AD176:AD178"/>
    <mergeCell ref="S177:Y177"/>
    <mergeCell ref="Z177:AA177"/>
    <mergeCell ref="D169:D175"/>
    <mergeCell ref="E169:E175"/>
    <mergeCell ref="F169:I173"/>
    <mergeCell ref="AD169:AD175"/>
    <mergeCell ref="S172:AC172"/>
    <mergeCell ref="S173:Y173"/>
    <mergeCell ref="Z173:AA173"/>
    <mergeCell ref="F174:I175"/>
    <mergeCell ref="D144:I148"/>
    <mergeCell ref="AD144:AD148"/>
    <mergeCell ref="D149:D168"/>
    <mergeCell ref="F149:I149"/>
    <mergeCell ref="AD149:AD159"/>
    <mergeCell ref="F150:I150"/>
    <mergeCell ref="E151:E159"/>
    <mergeCell ref="AD160:AD168"/>
    <mergeCell ref="S163:AC163"/>
    <mergeCell ref="S164:Y164"/>
    <mergeCell ref="Z164:AA164"/>
    <mergeCell ref="F165:I166"/>
    <mergeCell ref="S165:Y165"/>
    <mergeCell ref="F151:I155"/>
    <mergeCell ref="S154:AC154"/>
    <mergeCell ref="S155:Y155"/>
    <mergeCell ref="Z155:AA155"/>
    <mergeCell ref="F156:I157"/>
    <mergeCell ref="S156:Y156"/>
    <mergeCell ref="Z156:AA156"/>
    <mergeCell ref="S157:Y157"/>
    <mergeCell ref="F167:I168"/>
    <mergeCell ref="S167:Y167"/>
    <mergeCell ref="Z167:AA167"/>
    <mergeCell ref="E140:E143"/>
    <mergeCell ref="F140:I143"/>
    <mergeCell ref="K140:R140"/>
    <mergeCell ref="AD140:AD143"/>
    <mergeCell ref="K141:R141"/>
    <mergeCell ref="K142:R142"/>
    <mergeCell ref="K143:R143"/>
    <mergeCell ref="E136:E139"/>
    <mergeCell ref="F136:I139"/>
    <mergeCell ref="K136:R136"/>
    <mergeCell ref="AD136:AD139"/>
    <mergeCell ref="K137:R137"/>
    <mergeCell ref="K138:R138"/>
    <mergeCell ref="K139:R139"/>
    <mergeCell ref="E133:E135"/>
    <mergeCell ref="F133:I135"/>
    <mergeCell ref="K133:R133"/>
    <mergeCell ref="AD133:AD135"/>
    <mergeCell ref="K134:R134"/>
    <mergeCell ref="K135:R135"/>
    <mergeCell ref="K129:R129"/>
    <mergeCell ref="S129:X129"/>
    <mergeCell ref="K131:R131"/>
    <mergeCell ref="AD131:AD132"/>
    <mergeCell ref="K132:R132"/>
    <mergeCell ref="K130:R130"/>
    <mergeCell ref="E130:E132"/>
    <mergeCell ref="F130:I132"/>
    <mergeCell ref="D121:I123"/>
    <mergeCell ref="AD121:AD123"/>
    <mergeCell ref="F124:I124"/>
    <mergeCell ref="AD124:AD129"/>
    <mergeCell ref="F125:I125"/>
    <mergeCell ref="E126:E129"/>
    <mergeCell ref="F126:I129"/>
    <mergeCell ref="S127:X127"/>
    <mergeCell ref="AD106:AD120"/>
    <mergeCell ref="S107:T107"/>
    <mergeCell ref="U107:V107"/>
    <mergeCell ref="X107:Y107"/>
    <mergeCell ref="E108:I109"/>
    <mergeCell ref="X108:Y108"/>
    <mergeCell ref="K109:R109"/>
    <mergeCell ref="S109:V109"/>
    <mergeCell ref="W109:X109"/>
    <mergeCell ref="E110:I110"/>
    <mergeCell ref="B106:C120"/>
    <mergeCell ref="D106:I107"/>
    <mergeCell ref="K110:R110"/>
    <mergeCell ref="S110:V110"/>
    <mergeCell ref="W110:X110"/>
    <mergeCell ref="E111:I114"/>
    <mergeCell ref="T111:Y111"/>
    <mergeCell ref="Z111:AA111"/>
    <mergeCell ref="S112:V112"/>
    <mergeCell ref="W112:X112"/>
    <mergeCell ref="F115:I116"/>
    <mergeCell ref="F117:I118"/>
    <mergeCell ref="F119:I120"/>
    <mergeCell ref="K107:R107"/>
    <mergeCell ref="B99:C105"/>
    <mergeCell ref="D99:I101"/>
    <mergeCell ref="AD99:AD101"/>
    <mergeCell ref="S100:X100"/>
    <mergeCell ref="Y100:AA100"/>
    <mergeCell ref="S101:X101"/>
    <mergeCell ref="Y101:AA101"/>
    <mergeCell ref="D102:I105"/>
    <mergeCell ref="AD102:AD105"/>
    <mergeCell ref="S103:X103"/>
    <mergeCell ref="Y103:AA103"/>
    <mergeCell ref="S104:X104"/>
    <mergeCell ref="Y104:AA104"/>
    <mergeCell ref="AD92:AD98"/>
    <mergeCell ref="E93:I93"/>
    <mergeCell ref="T93:AC93"/>
    <mergeCell ref="E94:I94"/>
    <mergeCell ref="K94:R94"/>
    <mergeCell ref="E95:I95"/>
    <mergeCell ref="K95:R95"/>
    <mergeCell ref="E96:I96"/>
    <mergeCell ref="E97:I97"/>
    <mergeCell ref="E98:I98"/>
    <mergeCell ref="AD84:AD90"/>
    <mergeCell ref="S85:U85"/>
    <mergeCell ref="W85:X85"/>
    <mergeCell ref="Z85:AA85"/>
    <mergeCell ref="S86:U86"/>
    <mergeCell ref="F87:I87"/>
    <mergeCell ref="K87:R87"/>
    <mergeCell ref="F89:I91"/>
    <mergeCell ref="S89:Y89"/>
    <mergeCell ref="Z89:AA89"/>
    <mergeCell ref="S90:Y90"/>
    <mergeCell ref="Z90:AA90"/>
    <mergeCell ref="S91:Y91"/>
    <mergeCell ref="Z91:AA91"/>
    <mergeCell ref="S87:U87"/>
    <mergeCell ref="V87:W87"/>
    <mergeCell ref="F88:I88"/>
    <mergeCell ref="K88:R88"/>
    <mergeCell ref="S88:Y88"/>
    <mergeCell ref="Z88:AA88"/>
    <mergeCell ref="AD77:AD82"/>
    <mergeCell ref="T78:V78"/>
    <mergeCell ref="W78:Z78"/>
    <mergeCell ref="AA78:AB78"/>
    <mergeCell ref="K80:R80"/>
    <mergeCell ref="AD71:AD76"/>
    <mergeCell ref="F72:I72"/>
    <mergeCell ref="F73:I73"/>
    <mergeCell ref="F74:I74"/>
    <mergeCell ref="S80:S81"/>
    <mergeCell ref="T80:V81"/>
    <mergeCell ref="W80:Z80"/>
    <mergeCell ref="AA80:AB80"/>
    <mergeCell ref="K81:R81"/>
    <mergeCell ref="W81:Z81"/>
    <mergeCell ref="AA81:AB81"/>
    <mergeCell ref="F75:I75"/>
    <mergeCell ref="AD62:AD64"/>
    <mergeCell ref="K63:R63"/>
    <mergeCell ref="E66:I68"/>
    <mergeCell ref="S66:AC66"/>
    <mergeCell ref="AD66:AD68"/>
    <mergeCell ref="K67:R67"/>
    <mergeCell ref="S67:Y67"/>
    <mergeCell ref="K68:R68"/>
    <mergeCell ref="S68:Y68"/>
    <mergeCell ref="B56:I56"/>
    <mergeCell ref="J56:R56"/>
    <mergeCell ref="S56:AC56"/>
    <mergeCell ref="B59:C98"/>
    <mergeCell ref="D59:I65"/>
    <mergeCell ref="T60:AC60"/>
    <mergeCell ref="K62:R62"/>
    <mergeCell ref="E69:I69"/>
    <mergeCell ref="E70:I70"/>
    <mergeCell ref="E71:I71"/>
    <mergeCell ref="F76:I76"/>
    <mergeCell ref="E77:I82"/>
    <mergeCell ref="E83:I86"/>
    <mergeCell ref="S84:U84"/>
    <mergeCell ref="W84:X84"/>
    <mergeCell ref="D92:I92"/>
    <mergeCell ref="S72:W72"/>
    <mergeCell ref="S73:W73"/>
    <mergeCell ref="S74:W74"/>
    <mergeCell ref="S75:W75"/>
    <mergeCell ref="X72:AA72"/>
    <mergeCell ref="X73:AA73"/>
    <mergeCell ref="X74:AA74"/>
    <mergeCell ref="Y75:Z75"/>
    <mergeCell ref="AD43:AD44"/>
    <mergeCell ref="C45:I46"/>
    <mergeCell ref="J45:J46"/>
    <mergeCell ref="K45:L46"/>
    <mergeCell ref="O45:O46"/>
    <mergeCell ref="P45:Q46"/>
    <mergeCell ref="AD45:AD46"/>
    <mergeCell ref="AD52:AD53"/>
    <mergeCell ref="B54:I55"/>
    <mergeCell ref="J54:J55"/>
    <mergeCell ref="K54:L55"/>
    <mergeCell ref="O54:O55"/>
    <mergeCell ref="P54:Q55"/>
    <mergeCell ref="S54:AC55"/>
    <mergeCell ref="AD54:AD55"/>
    <mergeCell ref="AD48:AD49"/>
    <mergeCell ref="C50:I51"/>
    <mergeCell ref="J50:J51"/>
    <mergeCell ref="K50:L51"/>
    <mergeCell ref="O50:O51"/>
    <mergeCell ref="P50:Q51"/>
    <mergeCell ref="AD50:AD51"/>
    <mergeCell ref="S47:AC53"/>
    <mergeCell ref="C48:I49"/>
    <mergeCell ref="B42:I42"/>
    <mergeCell ref="S42:AC46"/>
    <mergeCell ref="C43:I44"/>
    <mergeCell ref="J43:J44"/>
    <mergeCell ref="K43:L44"/>
    <mergeCell ref="O52:O53"/>
    <mergeCell ref="P52:Q53"/>
    <mergeCell ref="O43:O44"/>
    <mergeCell ref="P43:Q44"/>
    <mergeCell ref="J48:J49"/>
    <mergeCell ref="K48:L49"/>
    <mergeCell ref="O48:O49"/>
    <mergeCell ref="P48:Q49"/>
    <mergeCell ref="C52:I53"/>
    <mergeCell ref="J52:J53"/>
    <mergeCell ref="K52:L53"/>
    <mergeCell ref="AD36:AD37"/>
    <mergeCell ref="C38:I39"/>
    <mergeCell ref="J38:J39"/>
    <mergeCell ref="K38:L39"/>
    <mergeCell ref="O38:O39"/>
    <mergeCell ref="P38:Q39"/>
    <mergeCell ref="AD38:AD39"/>
    <mergeCell ref="K33:L33"/>
    <mergeCell ref="Y34:AA34"/>
    <mergeCell ref="B35:I35"/>
    <mergeCell ref="S35:AC41"/>
    <mergeCell ref="C36:I37"/>
    <mergeCell ref="J36:J37"/>
    <mergeCell ref="K36:L37"/>
    <mergeCell ref="O36:O37"/>
    <mergeCell ref="P36:Q37"/>
    <mergeCell ref="C40:I41"/>
    <mergeCell ref="J40:J41"/>
    <mergeCell ref="K40:L41"/>
    <mergeCell ref="O40:O41"/>
    <mergeCell ref="P40:Q41"/>
    <mergeCell ref="AD40:AD41"/>
    <mergeCell ref="AD27:AD30"/>
    <mergeCell ref="K29:L29"/>
    <mergeCell ref="Y30:AA30"/>
    <mergeCell ref="C31:I34"/>
    <mergeCell ref="J31:J32"/>
    <mergeCell ref="K31:L32"/>
    <mergeCell ref="N31:N32"/>
    <mergeCell ref="O31:Q32"/>
    <mergeCell ref="S31:AC31"/>
    <mergeCell ref="AD31:AD34"/>
    <mergeCell ref="C27:I30"/>
    <mergeCell ref="J27:J28"/>
    <mergeCell ref="K27:L28"/>
    <mergeCell ref="N27:N28"/>
    <mergeCell ref="O27:Q28"/>
    <mergeCell ref="S27:AC27"/>
    <mergeCell ref="AD22:AD23"/>
    <mergeCell ref="C24:I25"/>
    <mergeCell ref="J24:J25"/>
    <mergeCell ref="K24:L25"/>
    <mergeCell ref="O24:O25"/>
    <mergeCell ref="P24:Q25"/>
    <mergeCell ref="AD24:AD25"/>
    <mergeCell ref="P19:Q20"/>
    <mergeCell ref="S21:AC25"/>
    <mergeCell ref="C22:I23"/>
    <mergeCell ref="J22:J23"/>
    <mergeCell ref="K22:L23"/>
    <mergeCell ref="O22:O23"/>
    <mergeCell ref="P22:Q23"/>
    <mergeCell ref="AD16:AD17"/>
    <mergeCell ref="K18:L18"/>
    <mergeCell ref="N18:P18"/>
    <mergeCell ref="S18:AC20"/>
    <mergeCell ref="AD18:AD20"/>
    <mergeCell ref="B19:B20"/>
    <mergeCell ref="C19:I20"/>
    <mergeCell ref="J19:J20"/>
    <mergeCell ref="K19:L20"/>
    <mergeCell ref="O19:O20"/>
    <mergeCell ref="B16:I17"/>
    <mergeCell ref="J16:J17"/>
    <mergeCell ref="K16:L17"/>
    <mergeCell ref="O16:O17"/>
    <mergeCell ref="P16:Q17"/>
    <mergeCell ref="S16:AC17"/>
    <mergeCell ref="AI13:AK13"/>
    <mergeCell ref="B14:I14"/>
    <mergeCell ref="J14:R14"/>
    <mergeCell ref="S14:AC14"/>
    <mergeCell ref="B4:AD4"/>
    <mergeCell ref="D5:E5"/>
    <mergeCell ref="C9:D9"/>
    <mergeCell ref="F9:G9"/>
    <mergeCell ref="L7:AA7"/>
    <mergeCell ref="D10:AD10"/>
    <mergeCell ref="D11:AD11"/>
    <mergeCell ref="B10:C10"/>
    <mergeCell ref="B11:C11"/>
    <mergeCell ref="S350:X350"/>
    <mergeCell ref="Y350:AA350"/>
    <mergeCell ref="W76:Z76"/>
    <mergeCell ref="AA76:AB76"/>
    <mergeCell ref="Z67:AA67"/>
    <mergeCell ref="Z68:AA68"/>
    <mergeCell ref="J13:R13"/>
    <mergeCell ref="S13:AC13"/>
    <mergeCell ref="Y127:Z127"/>
    <mergeCell ref="AA127:AB127"/>
    <mergeCell ref="K128:R128"/>
    <mergeCell ref="S128:V128"/>
    <mergeCell ref="X128:Y128"/>
    <mergeCell ref="AA128:AB128"/>
    <mergeCell ref="Z157:AA157"/>
    <mergeCell ref="Z165:AA165"/>
    <mergeCell ref="S166:Y166"/>
    <mergeCell ref="Z166:AA166"/>
    <mergeCell ref="S215:V215"/>
    <mergeCell ref="X215:Y215"/>
    <mergeCell ref="AA215:AB215"/>
    <mergeCell ref="S216:X216"/>
    <mergeCell ref="Y216:AA216"/>
    <mergeCell ref="Z211:AA211"/>
  </mergeCells>
  <phoneticPr fontId="19"/>
  <conditionalFormatting sqref="Z110:AA110 Z112:AA112 AA177 Z210:AA210 Z212:AA212 AA238 Z246:AA246 Z248:AA248 AA262 Z302:AA302 Z304:AA305">
    <cfRule type="cellIs" dxfId="373" priority="297" stopIfTrue="1" operator="greaterThan">
      <formula>0</formula>
    </cfRule>
  </conditionalFormatting>
  <conditionalFormatting sqref="Z111:AA111 Z211:AA211 Z247:AA247 Z303:AA303">
    <cfRule type="cellIs" dxfId="372" priority="296" stopIfTrue="1" operator="lessThan">
      <formula>550</formula>
    </cfRule>
    <cfRule type="cellIs" dxfId="371" priority="295" stopIfTrue="1" operator="greaterThan">
      <formula>650</formula>
    </cfRule>
  </conditionalFormatting>
  <conditionalFormatting sqref="AI16 AI315">
    <cfRule type="cellIs" dxfId="370" priority="294" stopIfTrue="1" operator="equal">
      <formula>"▼矛盾"</formula>
    </cfRule>
    <cfRule type="cellIs" dxfId="369" priority="292" stopIfTrue="1" operator="greaterThanOrEqual">
      <formula>"●適合"</formula>
    </cfRule>
    <cfRule type="cellIs" dxfId="368" priority="293" stopIfTrue="1" operator="equal">
      <formula>"◆未達"</formula>
    </cfRule>
  </conditionalFormatting>
  <conditionalFormatting sqref="AI19">
    <cfRule type="cellIs" dxfId="367" priority="287" stopIfTrue="1" operator="equal">
      <formula>"◆未達"</formula>
    </cfRule>
    <cfRule type="cellIs" dxfId="366" priority="286" stopIfTrue="1" operator="greaterThanOrEqual">
      <formula>"●適合"</formula>
    </cfRule>
    <cfRule type="cellIs" dxfId="365" priority="288" stopIfTrue="1" operator="equal">
      <formula>"▼矛盾"</formula>
    </cfRule>
  </conditionalFormatting>
  <conditionalFormatting sqref="AI22">
    <cfRule type="cellIs" dxfId="364" priority="281" stopIfTrue="1" operator="equal">
      <formula>"◆未達"</formula>
    </cfRule>
    <cfRule type="cellIs" dxfId="363" priority="282" stopIfTrue="1" operator="equal">
      <formula>"▼矛盾"</formula>
    </cfRule>
    <cfRule type="cellIs" dxfId="362" priority="280" stopIfTrue="1" operator="greaterThanOrEqual">
      <formula>"●適合"</formula>
    </cfRule>
  </conditionalFormatting>
  <conditionalFormatting sqref="AI24">
    <cfRule type="cellIs" dxfId="361" priority="274" stopIfTrue="1" operator="greaterThanOrEqual">
      <formula>"●適合"</formula>
    </cfRule>
    <cfRule type="cellIs" dxfId="360" priority="275" stopIfTrue="1" operator="equal">
      <formula>"◆未達"</formula>
    </cfRule>
    <cfRule type="cellIs" dxfId="359" priority="276" stopIfTrue="1" operator="equal">
      <formula>"▼矛盾"</formula>
    </cfRule>
  </conditionalFormatting>
  <conditionalFormatting sqref="AI27">
    <cfRule type="cellIs" dxfId="358" priority="266" stopIfTrue="1" operator="equal">
      <formula>"◆未達"</formula>
    </cfRule>
    <cfRule type="cellIs" dxfId="357" priority="265" stopIfTrue="1" operator="greaterThanOrEqual">
      <formula>"●適合"</formula>
    </cfRule>
    <cfRule type="cellIs" dxfId="356" priority="267" stopIfTrue="1" operator="equal">
      <formula>"▼矛盾"</formula>
    </cfRule>
  </conditionalFormatting>
  <conditionalFormatting sqref="AI29">
    <cfRule type="cellIs" dxfId="355" priority="269" stopIfTrue="1" operator="equal">
      <formula>"◆未達"</formula>
    </cfRule>
    <cfRule type="cellIs" dxfId="354" priority="268" stopIfTrue="1" operator="greaterThanOrEqual">
      <formula>"●適合"</formula>
    </cfRule>
    <cfRule type="cellIs" dxfId="353" priority="270" stopIfTrue="1" operator="equal">
      <formula>"▼矛盾"</formula>
    </cfRule>
  </conditionalFormatting>
  <conditionalFormatting sqref="AI31">
    <cfRule type="cellIs" dxfId="352" priority="254" stopIfTrue="1" operator="equal">
      <formula>"◆未達"</formula>
    </cfRule>
    <cfRule type="cellIs" dxfId="351" priority="255" stopIfTrue="1" operator="equal">
      <formula>"▼矛盾"</formula>
    </cfRule>
    <cfRule type="cellIs" dxfId="350" priority="253" stopIfTrue="1" operator="greaterThanOrEqual">
      <formula>"●適合"</formula>
    </cfRule>
  </conditionalFormatting>
  <conditionalFormatting sqref="AI33">
    <cfRule type="cellIs" dxfId="349" priority="257" stopIfTrue="1" operator="equal">
      <formula>"◆未達"</formula>
    </cfRule>
    <cfRule type="cellIs" dxfId="348" priority="258" stopIfTrue="1" operator="equal">
      <formula>"▼矛盾"</formula>
    </cfRule>
    <cfRule type="cellIs" dxfId="347" priority="256" stopIfTrue="1" operator="greaterThanOrEqual">
      <formula>"●適合"</formula>
    </cfRule>
  </conditionalFormatting>
  <conditionalFormatting sqref="AI36">
    <cfRule type="cellIs" dxfId="346" priority="245" stopIfTrue="1" operator="equal">
      <formula>"◆未達"</formula>
    </cfRule>
    <cfRule type="cellIs" dxfId="345" priority="246" stopIfTrue="1" operator="equal">
      <formula>"▼矛盾"</formula>
    </cfRule>
    <cfRule type="cellIs" dxfId="344" priority="244" stopIfTrue="1" operator="greaterThanOrEqual">
      <formula>"●適合"</formula>
    </cfRule>
  </conditionalFormatting>
  <conditionalFormatting sqref="AI38">
    <cfRule type="cellIs" dxfId="343" priority="238" stopIfTrue="1" operator="greaterThanOrEqual">
      <formula>"●適合"</formula>
    </cfRule>
    <cfRule type="cellIs" dxfId="342" priority="239" stopIfTrue="1" operator="equal">
      <formula>"◆未達"</formula>
    </cfRule>
    <cfRule type="cellIs" dxfId="341" priority="240" stopIfTrue="1" operator="equal">
      <formula>"▼矛盾"</formula>
    </cfRule>
  </conditionalFormatting>
  <conditionalFormatting sqref="AI40">
    <cfRule type="cellIs" dxfId="340" priority="233" stopIfTrue="1" operator="equal">
      <formula>"◆未達"</formula>
    </cfRule>
    <cfRule type="cellIs" dxfId="339" priority="234" stopIfTrue="1" operator="equal">
      <formula>"▼矛盾"</formula>
    </cfRule>
    <cfRule type="cellIs" dxfId="338" priority="232" stopIfTrue="1" operator="greaterThanOrEqual">
      <formula>"●適合"</formula>
    </cfRule>
  </conditionalFormatting>
  <conditionalFormatting sqref="AI43">
    <cfRule type="cellIs" dxfId="337" priority="227" stopIfTrue="1" operator="equal">
      <formula>"◆未達"</formula>
    </cfRule>
    <cfRule type="cellIs" dxfId="336" priority="228" stopIfTrue="1" operator="equal">
      <formula>"▼矛盾"</formula>
    </cfRule>
    <cfRule type="cellIs" dxfId="335" priority="226" stopIfTrue="1" operator="greaterThanOrEqual">
      <formula>"●適合"</formula>
    </cfRule>
  </conditionalFormatting>
  <conditionalFormatting sqref="AI45">
    <cfRule type="cellIs" dxfId="334" priority="221" stopIfTrue="1" operator="equal">
      <formula>"◆未達"</formula>
    </cfRule>
    <cfRule type="cellIs" dxfId="333" priority="220" stopIfTrue="1" operator="greaterThanOrEqual">
      <formula>"●適合"</formula>
    </cfRule>
    <cfRule type="cellIs" dxfId="332" priority="222" stopIfTrue="1" operator="equal">
      <formula>"▼矛盾"</formula>
    </cfRule>
  </conditionalFormatting>
  <conditionalFormatting sqref="AI48">
    <cfRule type="cellIs" dxfId="331" priority="216" stopIfTrue="1" operator="equal">
      <formula>"▼矛盾"</formula>
    </cfRule>
    <cfRule type="cellIs" dxfId="330" priority="214" stopIfTrue="1" operator="greaterThanOrEqual">
      <formula>"●適合"</formula>
    </cfRule>
    <cfRule type="cellIs" dxfId="329" priority="215" stopIfTrue="1" operator="equal">
      <formula>"◆未達"</formula>
    </cfRule>
  </conditionalFormatting>
  <conditionalFormatting sqref="AI50">
    <cfRule type="cellIs" dxfId="328" priority="209" stopIfTrue="1" operator="equal">
      <formula>"◆未達"</formula>
    </cfRule>
    <cfRule type="cellIs" dxfId="327" priority="210" stopIfTrue="1" operator="equal">
      <formula>"▼矛盾"</formula>
    </cfRule>
    <cfRule type="cellIs" dxfId="326" priority="208" stopIfTrue="1" operator="greaterThanOrEqual">
      <formula>"●適合"</formula>
    </cfRule>
  </conditionalFormatting>
  <conditionalFormatting sqref="AI52">
    <cfRule type="cellIs" dxfId="325" priority="204" stopIfTrue="1" operator="equal">
      <formula>"▼矛盾"</formula>
    </cfRule>
    <cfRule type="cellIs" dxfId="324" priority="202" stopIfTrue="1" operator="greaterThanOrEqual">
      <formula>"●適合"</formula>
    </cfRule>
    <cfRule type="cellIs" dxfId="323" priority="203" stopIfTrue="1" operator="equal">
      <formula>"◆未達"</formula>
    </cfRule>
  </conditionalFormatting>
  <conditionalFormatting sqref="AI54">
    <cfRule type="cellIs" dxfId="322" priority="197" stopIfTrue="1" operator="equal">
      <formula>"◆未達"</formula>
    </cfRule>
    <cfRule type="cellIs" dxfId="321" priority="196" stopIfTrue="1" operator="greaterThanOrEqual">
      <formula>"●適合"</formula>
    </cfRule>
    <cfRule type="cellIs" dxfId="320" priority="198" stopIfTrue="1" operator="equal">
      <formula>"▼矛盾"</formula>
    </cfRule>
  </conditionalFormatting>
  <conditionalFormatting sqref="AI130">
    <cfRule type="cellIs" dxfId="319" priority="69" stopIfTrue="1" operator="equal">
      <formula>"▼矛盾"</formula>
    </cfRule>
    <cfRule type="cellIs" dxfId="318" priority="68" stopIfTrue="1" operator="equal">
      <formula>"◆未達"</formula>
    </cfRule>
    <cfRule type="cellIs" dxfId="317" priority="67" stopIfTrue="1" operator="greaterThanOrEqual">
      <formula>"●適合"</formula>
    </cfRule>
  </conditionalFormatting>
  <conditionalFormatting sqref="AI182">
    <cfRule type="cellIs" dxfId="316" priority="62" stopIfTrue="1" operator="equal">
      <formula>"◆未達"</formula>
    </cfRule>
    <cfRule type="cellIs" dxfId="315" priority="63" stopIfTrue="1" operator="equal">
      <formula>"▼矛盾"</formula>
    </cfRule>
    <cfRule type="cellIs" dxfId="314" priority="61" stopIfTrue="1" operator="greaterThanOrEqual">
      <formula>"●適合"</formula>
    </cfRule>
  </conditionalFormatting>
  <conditionalFormatting sqref="AI209">
    <cfRule type="cellIs" dxfId="313" priority="60" stopIfTrue="1" operator="equal">
      <formula>"▼矛盾"</formula>
    </cfRule>
    <cfRule type="cellIs" dxfId="312" priority="59" stopIfTrue="1" operator="equal">
      <formula>"◆未達"</formula>
    </cfRule>
    <cfRule type="cellIs" dxfId="311" priority="58" stopIfTrue="1" operator="greaterThanOrEqual">
      <formula>"●適合"</formula>
    </cfRule>
  </conditionalFormatting>
  <conditionalFormatting sqref="AI264">
    <cfRule type="cellIs" dxfId="310" priority="55" stopIfTrue="1" operator="greaterThanOrEqual">
      <formula>"●適合"</formula>
    </cfRule>
    <cfRule type="cellIs" dxfId="309" priority="56" stopIfTrue="1" operator="equal">
      <formula>"◆未達"</formula>
    </cfRule>
    <cfRule type="cellIs" dxfId="308" priority="57" stopIfTrue="1" operator="equal">
      <formula>"▼矛盾"</formula>
    </cfRule>
  </conditionalFormatting>
  <conditionalFormatting sqref="AI334">
    <cfRule type="cellIs" dxfId="307" priority="92" stopIfTrue="1" operator="equal">
      <formula>"◆未達"</formula>
    </cfRule>
    <cfRule type="cellIs" dxfId="306" priority="91" stopIfTrue="1" operator="greaterThanOrEqual">
      <formula>"●適合"</formula>
    </cfRule>
    <cfRule type="cellIs" dxfId="305" priority="93" stopIfTrue="1" operator="equal">
      <formula>"▼矛盾"</formula>
    </cfRule>
  </conditionalFormatting>
  <conditionalFormatting sqref="AI336">
    <cfRule type="cellIs" dxfId="304" priority="100" stopIfTrue="1" operator="greaterThanOrEqual">
      <formula>"●適合"</formula>
    </cfRule>
    <cfRule type="cellIs" dxfId="303" priority="101" stopIfTrue="1" operator="equal">
      <formula>"◆未達"</formula>
    </cfRule>
    <cfRule type="cellIs" dxfId="302" priority="102" stopIfTrue="1" operator="equal">
      <formula>"▼矛盾"</formula>
    </cfRule>
  </conditionalFormatting>
  <conditionalFormatting sqref="AI338">
    <cfRule type="cellIs" dxfId="301" priority="10" stopIfTrue="1" operator="greaterThanOrEqual">
      <formula>"●適合"</formula>
    </cfRule>
    <cfRule type="cellIs" dxfId="300" priority="12" stopIfTrue="1" operator="equal">
      <formula>"▼矛盾"</formula>
    </cfRule>
    <cfRule type="cellIs" dxfId="299" priority="11" stopIfTrue="1" operator="equal">
      <formula>"◆未達"</formula>
    </cfRule>
  </conditionalFormatting>
  <conditionalFormatting sqref="AI340">
    <cfRule type="cellIs" dxfId="298" priority="90" stopIfTrue="1" operator="equal">
      <formula>"▼矛盾"</formula>
    </cfRule>
    <cfRule type="cellIs" dxfId="297" priority="89" stopIfTrue="1" operator="equal">
      <formula>"◆未達"</formula>
    </cfRule>
    <cfRule type="cellIs" dxfId="296" priority="88" stopIfTrue="1" operator="greaterThanOrEqual">
      <formula>"●適合"</formula>
    </cfRule>
  </conditionalFormatting>
  <conditionalFormatting sqref="AI349">
    <cfRule type="cellIs" dxfId="295" priority="4" stopIfTrue="1" operator="greaterThanOrEqual">
      <formula>"●適合"</formula>
    </cfRule>
    <cfRule type="cellIs" dxfId="294" priority="5" stopIfTrue="1" operator="equal">
      <formula>"◆未達"</formula>
    </cfRule>
    <cfRule type="cellIs" dxfId="293" priority="6" stopIfTrue="1" operator="equal">
      <formula>"▼矛盾"</formula>
    </cfRule>
  </conditionalFormatting>
  <conditionalFormatting sqref="AI62:AJ62">
    <cfRule type="cellIs" dxfId="292" priority="310" stopIfTrue="1" operator="equal">
      <formula>"●適合"</formula>
    </cfRule>
    <cfRule type="cellIs" dxfId="291" priority="311" stopIfTrue="1" operator="equal">
      <formula>"★未達"</formula>
    </cfRule>
    <cfRule type="cellIs" dxfId="290" priority="312" stopIfTrue="1" operator="equal">
      <formula>"▲矛盾"</formula>
    </cfRule>
  </conditionalFormatting>
  <conditionalFormatting sqref="AI145:AJ145 AN146:AR146">
    <cfRule type="cellIs" dxfId="289" priority="192" stopIfTrue="1" operator="equal">
      <formula>"▼矛盾"</formula>
    </cfRule>
    <cfRule type="cellIs" dxfId="288" priority="191" stopIfTrue="1" operator="equal">
      <formula>"◆未達"</formula>
    </cfRule>
    <cfRule type="cellIs" dxfId="287" priority="190" stopIfTrue="1" operator="greaterThanOrEqual">
      <formula>"●適合"</formula>
    </cfRule>
  </conditionalFormatting>
  <conditionalFormatting sqref="AI267:AJ268 AN268:AR268 AR270:AR271 AI270:AJ274 AN270:AQ274 AR273:AR274">
    <cfRule type="cellIs" dxfId="286" priority="156" stopIfTrue="1" operator="equal">
      <formula>"▼矛盾"</formula>
    </cfRule>
    <cfRule type="cellIs" dxfId="285" priority="154" stopIfTrue="1" operator="greaterThanOrEqual">
      <formula>"●適合"</formula>
    </cfRule>
    <cfRule type="cellIs" dxfId="284" priority="155" stopIfTrue="1" operator="equal">
      <formula>"◆未達"</formula>
    </cfRule>
  </conditionalFormatting>
  <conditionalFormatting sqref="AI267:AJ268 AN269:AR274 AI270:AJ275 AN6:AR6 AI60:AK60 AN61:AQ61 AI66:AJ66 AN67:AR67 AK67:AK68 AI69:AJ71 AN72:AR72 AK72:AK75 AN76:AQ76 AI78:AK78 AN79:AR79 AK80:AK81 AI83:AJ83 AN84:AS84 AK84:AK86 AI92:AJ92 AK93 AN93:AQ93 AI99:AJ99 AN100:AR100 AK100:AK101 AI102:AJ102 AN103:AQ103 AK103:AK104 AI106:AJ106 AN107:AS107 AK110:AK112 AN116:AT116 AI121:AJ121 AN122:AR122 AI126:AJ126 AN127:AS127 AK128:AK129 AI133:AJ133 AN134:AR134 AI136:AJ136 AN137:AS137 AI140:AJ140 AN141:AS141 AI151:AJ153 AK155:AK158 AI160:AJ162 AK164:AK167 AI169:AJ171 AK173:AK175 AI176:AJ176 AK177 AN177:AR177 AI179:AJ179 AN180:AR180 AI183:AJ183 AI185:AJ185 AK186 AN186:AQ186 AI188:AJ188 AK189 AN189:AQ189 AI191:AJ191 AK192 AN192:AQ192 AI194:AJ194 AN195:AR195 AI196 AJ197 AN198:AR198 AI199 AJ200 AN201:AR201 AI203:AJ203 AN204:AR204 AK204:AK205 AI207:AJ207 AN208:AR208 AK210:AK212 AI214:AJ214 AN215:AR215 AK215:AK216 AI218:AJ218 AN219:AR219 AK219:AK220 AI222:AJ222 AN223:AQ223 AI226:AJ226 AN227:AQ227 AI230:AJ230 AN231:AR231 AK234:AK238 AI240:AJ240 AN241:AS241 AI245:AJ245 AN246:AR246 AK246:AK248 AI249 AN249:AR249 AI252:AJ252 AN253:AR253 AI255:AJ255 AN256:AR256 AK258:AK260 AK262 AN276:AR276 AI278:AK278 AN279:AR279 AI281:AK281 AN282:AR282 AI284:AJ284 AN285:AR285 AI287:AJ287 AN288:AR288 AI290:AJ290 AN291:AR291 AK291:AK293 AI296:AJ296 AN297:AR297 AK297:AK300 AI299:AJ299 AN300:AR300 AI301 AK302:AK304 AN303:AR303 AI306:AJ306 AN307:AR307 AK308:AK309">
    <cfRule type="cellIs" dxfId="283" priority="298" stopIfTrue="1" operator="greaterThanOrEqual">
      <formula>"●適合"</formula>
    </cfRule>
  </conditionalFormatting>
  <conditionalFormatting sqref="AI317:AJ317">
    <cfRule type="cellIs" dxfId="282" priority="33" stopIfTrue="1" operator="equal">
      <formula>"▼矛盾"</formula>
    </cfRule>
    <cfRule type="cellIs" dxfId="281" priority="32" stopIfTrue="1" operator="equal">
      <formula>"◆未達"</formula>
    </cfRule>
    <cfRule type="cellIs" dxfId="280" priority="31" stopIfTrue="1" operator="greaterThanOrEqual">
      <formula>"●適合"</formula>
    </cfRule>
  </conditionalFormatting>
  <conditionalFormatting sqref="AI319:AJ319 AN320:AR320 AI321">
    <cfRule type="cellIs" dxfId="279" priority="79" stopIfTrue="1" operator="greaterThanOrEqual">
      <formula>"●適合"</formula>
    </cfRule>
    <cfRule type="cellIs" dxfId="278" priority="80" stopIfTrue="1" operator="equal">
      <formula>"◆未達"</formula>
    </cfRule>
    <cfRule type="cellIs" dxfId="277" priority="81" stopIfTrue="1" operator="equal">
      <formula>"▼矛盾"</formula>
    </cfRule>
  </conditionalFormatting>
  <conditionalFormatting sqref="AI322:AJ322">
    <cfRule type="cellIs" dxfId="276" priority="125" stopIfTrue="1" operator="equal">
      <formula>"◆未達"</formula>
    </cfRule>
    <cfRule type="cellIs" dxfId="275" priority="126" stopIfTrue="1" operator="equal">
      <formula>"▼矛盾"</formula>
    </cfRule>
    <cfRule type="cellIs" dxfId="274" priority="124" stopIfTrue="1" operator="greaterThanOrEqual">
      <formula>"●適合"</formula>
    </cfRule>
  </conditionalFormatting>
  <conditionalFormatting sqref="AI324:AJ324">
    <cfRule type="cellIs" dxfId="273" priority="30" stopIfTrue="1" operator="equal">
      <formula>"▼矛盾"</formula>
    </cfRule>
    <cfRule type="cellIs" dxfId="272" priority="29" stopIfTrue="1" operator="equal">
      <formula>"◆未達"</formula>
    </cfRule>
    <cfRule type="cellIs" dxfId="271" priority="28" stopIfTrue="1" operator="greaterThanOrEqual">
      <formula>"●適合"</formula>
    </cfRule>
  </conditionalFormatting>
  <conditionalFormatting sqref="AI327:AJ327">
    <cfRule type="cellIs" dxfId="270" priority="16" stopIfTrue="1" operator="greaterThanOrEqual">
      <formula>"●適合"</formula>
    </cfRule>
    <cfRule type="cellIs" dxfId="269" priority="18" stopIfTrue="1" operator="equal">
      <formula>"▼矛盾"</formula>
    </cfRule>
    <cfRule type="cellIs" dxfId="268" priority="17" stopIfTrue="1" operator="equal">
      <formula>"◆未達"</formula>
    </cfRule>
  </conditionalFormatting>
  <conditionalFormatting sqref="AI330:AJ330">
    <cfRule type="cellIs" dxfId="267" priority="14" stopIfTrue="1" operator="equal">
      <formula>"◆未達"</formula>
    </cfRule>
    <cfRule type="cellIs" dxfId="266" priority="13" stopIfTrue="1" operator="greaterThanOrEqual">
      <formula>"●適合"</formula>
    </cfRule>
    <cfRule type="cellIs" dxfId="265" priority="15" stopIfTrue="1" operator="equal">
      <formula>"▼矛盾"</formula>
    </cfRule>
  </conditionalFormatting>
  <conditionalFormatting sqref="AI347:AJ347">
    <cfRule type="cellIs" dxfId="264" priority="9" stopIfTrue="1" operator="equal">
      <formula>"▼矛盾"</formula>
    </cfRule>
    <cfRule type="cellIs" dxfId="263" priority="8" stopIfTrue="1" operator="equal">
      <formula>"◆未達"</formula>
    </cfRule>
    <cfRule type="cellIs" dxfId="262" priority="7" stopIfTrue="1" operator="greaterThanOrEqual">
      <formula>"●適合"</formula>
    </cfRule>
  </conditionalFormatting>
  <conditionalFormatting sqref="AI343:AK343 AN344:AR344 AK345:AK346">
    <cfRule type="cellIs" dxfId="261" priority="106" stopIfTrue="1" operator="greaterThanOrEqual">
      <formula>"●適合"</formula>
    </cfRule>
    <cfRule type="cellIs" dxfId="260" priority="107" stopIfTrue="1" operator="equal">
      <formula>"◆未達"</formula>
    </cfRule>
    <cfRule type="cellIs" dxfId="259" priority="108" stopIfTrue="1" operator="equal">
      <formula>"▼矛盾"</formula>
    </cfRule>
  </conditionalFormatting>
  <conditionalFormatting sqref="AJ130:AJ131">
    <cfRule type="cellIs" dxfId="258" priority="75" stopIfTrue="1" operator="equal">
      <formula>"▼矛盾"</formula>
    </cfRule>
    <cfRule type="cellIs" dxfId="257" priority="74" stopIfTrue="1" operator="equal">
      <formula>"◆未達"</formula>
    </cfRule>
    <cfRule type="cellIs" dxfId="256" priority="73" stopIfTrue="1" operator="greaterThanOrEqual">
      <formula>"●適合"</formula>
    </cfRule>
  </conditionalFormatting>
  <conditionalFormatting sqref="AK62">
    <cfRule type="cellIs" dxfId="255" priority="152" stopIfTrue="1" operator="equal">
      <formula>"◆未達"</formula>
    </cfRule>
    <cfRule type="cellIs" dxfId="254" priority="153" stopIfTrue="1" operator="equal">
      <formula>"▼矛盾"</formula>
    </cfRule>
    <cfRule type="cellIs" dxfId="253" priority="151" stopIfTrue="1" operator="greaterThanOrEqual">
      <formula>"●適合"</formula>
    </cfRule>
  </conditionalFormatting>
  <conditionalFormatting sqref="AK108">
    <cfRule type="cellIs" dxfId="252" priority="319" stopIfTrue="1" operator="greaterThanOrEqual">
      <formula>"●適合"</formula>
    </cfRule>
    <cfRule type="cellIs" dxfId="251" priority="320" stopIfTrue="1" operator="equal">
      <formula>"◆過勾配"</formula>
    </cfRule>
    <cfRule type="cellIs" dxfId="250" priority="321" stopIfTrue="1" operator="equal">
      <formula>"▼矛盾"</formula>
    </cfRule>
  </conditionalFormatting>
  <conditionalFormatting sqref="AK110 AK210 AK246 AK302">
    <cfRule type="cellIs" dxfId="249" priority="303" stopIfTrue="1" operator="equal">
      <formula>"▼矛盾"</formula>
    </cfRule>
    <cfRule type="cellIs" dxfId="248" priority="302" stopIfTrue="1" operator="equal">
      <formula>"◆195未満"</formula>
    </cfRule>
  </conditionalFormatting>
  <conditionalFormatting sqref="AK112 AK155 AK164 AK173 AK212 AK234 AK248 AK258 AK304">
    <cfRule type="cellIs" dxfId="247" priority="306" stopIfTrue="1" operator="equal">
      <formula>"▼矛盾"</formula>
    </cfRule>
    <cfRule type="cellIs" dxfId="246" priority="305" stopIfTrue="1" operator="equal">
      <formula>"◆30超過"</formula>
    </cfRule>
  </conditionalFormatting>
  <conditionalFormatting sqref="AK115">
    <cfRule type="cellIs" dxfId="245" priority="316" stopIfTrue="1" operator="greaterThanOrEqual">
      <formula>"●適合"</formula>
    </cfRule>
    <cfRule type="cellIs" dxfId="244" priority="317" stopIfTrue="1" operator="equal">
      <formula>"◆寸法"</formula>
    </cfRule>
    <cfRule type="cellIs" dxfId="243" priority="318" stopIfTrue="1" operator="equal">
      <formula>"▼矛盾"</formula>
    </cfRule>
  </conditionalFormatting>
  <conditionalFormatting sqref="AK127">
    <cfRule type="cellIs" dxfId="242" priority="324" stopIfTrue="1" operator="greaterThan">
      <formula>45</formula>
    </cfRule>
    <cfRule type="cellIs" dxfId="241" priority="322" stopIfTrue="1" operator="lessThanOrEqual">
      <formula>45</formula>
    </cfRule>
    <cfRule type="cellIs" dxfId="240" priority="323" stopIfTrue="1" operator="equal">
      <formula>"■未答"</formula>
    </cfRule>
  </conditionalFormatting>
  <conditionalFormatting sqref="AK129 AK216 AK220 AK298 AK309">
    <cfRule type="cellIs" dxfId="239" priority="309" stopIfTrue="1" operator="equal">
      <formula>"高すぎ"</formula>
    </cfRule>
    <cfRule type="cellIs" dxfId="238" priority="308" stopIfTrue="1" operator="equal">
      <formula>"◆低すぎ"</formula>
    </cfRule>
  </conditionalFormatting>
  <conditionalFormatting sqref="AK266">
    <cfRule type="cellIs" dxfId="237" priority="51" stopIfTrue="1" operator="equal">
      <formula>"▼矛盾"</formula>
    </cfRule>
    <cfRule type="cellIs" dxfId="236" priority="50" stopIfTrue="1" operator="equal">
      <formula>"◆未達"</formula>
    </cfRule>
    <cfRule type="cellIs" dxfId="235" priority="49" stopIfTrue="1" operator="greaterThanOrEqual">
      <formula>"●適合"</formula>
    </cfRule>
  </conditionalFormatting>
  <conditionalFormatting sqref="AK318:AK320">
    <cfRule type="cellIs" dxfId="234" priority="76" stopIfTrue="1" operator="greaterThanOrEqual">
      <formula>"●適合"</formula>
    </cfRule>
    <cfRule type="cellIs" dxfId="233" priority="78" stopIfTrue="1" operator="equal">
      <formula>"▼矛盾"</formula>
    </cfRule>
    <cfRule type="cellIs" dxfId="232" priority="77" stopIfTrue="1" operator="equal">
      <formula>"◆未達"</formula>
    </cfRule>
  </conditionalFormatting>
  <conditionalFormatting sqref="AK325 AK328">
    <cfRule type="cellIs" dxfId="231" priority="134" stopIfTrue="1" operator="equal">
      <formula>"◆未達"</formula>
    </cfRule>
    <cfRule type="cellIs" dxfId="230" priority="135" stopIfTrue="1" operator="equal">
      <formula>"▼矛盾"</formula>
    </cfRule>
    <cfRule type="cellIs" dxfId="229" priority="133" stopIfTrue="1" operator="greaterThanOrEqual">
      <formula>"●適合"</formula>
    </cfRule>
  </conditionalFormatting>
  <conditionalFormatting sqref="AK350">
    <cfRule type="cellIs" dxfId="228" priority="1" stopIfTrue="1" operator="greaterThanOrEqual">
      <formula>"●適合"</formula>
    </cfRule>
    <cfRule type="cellIs" dxfId="227" priority="2" stopIfTrue="1" operator="equal">
      <formula>"◆未達"</formula>
    </cfRule>
    <cfRule type="cellIs" dxfId="226" priority="3" stopIfTrue="1" operator="equal">
      <formula>"▼矛盾"</formula>
    </cfRule>
  </conditionalFormatting>
  <conditionalFormatting sqref="AN17:AQ17">
    <cfRule type="cellIs" dxfId="225" priority="291" stopIfTrue="1" operator="equal">
      <formula>"▼矛盾"</formula>
    </cfRule>
    <cfRule type="cellIs" dxfId="224" priority="290" stopIfTrue="1" operator="equal">
      <formula>"◆未達"</formula>
    </cfRule>
    <cfRule type="cellIs" dxfId="223" priority="289" stopIfTrue="1" operator="greaterThanOrEqual">
      <formula>"●適合"</formula>
    </cfRule>
  </conditionalFormatting>
  <conditionalFormatting sqref="AN20:AQ20">
    <cfRule type="cellIs" dxfId="222" priority="285" stopIfTrue="1" operator="equal">
      <formula>"▼矛盾"</formula>
    </cfRule>
    <cfRule type="cellIs" dxfId="221" priority="284" stopIfTrue="1" operator="equal">
      <formula>"◆未達"</formula>
    </cfRule>
    <cfRule type="cellIs" dxfId="220" priority="283" stopIfTrue="1" operator="greaterThanOrEqual">
      <formula>"●適合"</formula>
    </cfRule>
  </conditionalFormatting>
  <conditionalFormatting sqref="AN23:AQ23">
    <cfRule type="cellIs" dxfId="219" priority="277" stopIfTrue="1" operator="greaterThanOrEqual">
      <formula>"●適合"</formula>
    </cfRule>
    <cfRule type="cellIs" dxfId="218" priority="279" stopIfTrue="1" operator="equal">
      <formula>"▼矛盾"</formula>
    </cfRule>
    <cfRule type="cellIs" dxfId="217" priority="278" stopIfTrue="1" operator="equal">
      <formula>"◆未達"</formula>
    </cfRule>
  </conditionalFormatting>
  <conditionalFormatting sqref="AN25:AQ25">
    <cfRule type="cellIs" dxfId="216" priority="271" stopIfTrue="1" operator="greaterThanOrEqual">
      <formula>"●適合"</formula>
    </cfRule>
    <cfRule type="cellIs" dxfId="215" priority="272" stopIfTrue="1" operator="equal">
      <formula>"◆未達"</formula>
    </cfRule>
    <cfRule type="cellIs" dxfId="214" priority="273" stopIfTrue="1" operator="equal">
      <formula>"▼矛盾"</formula>
    </cfRule>
  </conditionalFormatting>
  <conditionalFormatting sqref="AN28:AQ28">
    <cfRule type="cellIs" dxfId="213" priority="262" stopIfTrue="1" operator="greaterThanOrEqual">
      <formula>"●適合"</formula>
    </cfRule>
    <cfRule type="cellIs" dxfId="212" priority="263" stopIfTrue="1" operator="equal">
      <formula>"◆未達"</formula>
    </cfRule>
    <cfRule type="cellIs" dxfId="211" priority="264" stopIfTrue="1" operator="equal">
      <formula>"▼矛盾"</formula>
    </cfRule>
  </conditionalFormatting>
  <conditionalFormatting sqref="AN30:AQ30">
    <cfRule type="cellIs" dxfId="210" priority="261" stopIfTrue="1" operator="equal">
      <formula>"▼矛盾"</formula>
    </cfRule>
    <cfRule type="cellIs" dxfId="209" priority="260" stopIfTrue="1" operator="equal">
      <formula>"◆未達"</formula>
    </cfRule>
    <cfRule type="cellIs" dxfId="208" priority="259" stopIfTrue="1" operator="greaterThanOrEqual">
      <formula>"●適合"</formula>
    </cfRule>
  </conditionalFormatting>
  <conditionalFormatting sqref="AN32:AQ32">
    <cfRule type="cellIs" dxfId="207" priority="250" stopIfTrue="1" operator="greaterThanOrEqual">
      <formula>"●適合"</formula>
    </cfRule>
    <cfRule type="cellIs" dxfId="206" priority="251" stopIfTrue="1" operator="equal">
      <formula>"◆未達"</formula>
    </cfRule>
    <cfRule type="cellIs" dxfId="205" priority="252" stopIfTrue="1" operator="equal">
      <formula>"▼矛盾"</formula>
    </cfRule>
  </conditionalFormatting>
  <conditionalFormatting sqref="AN34:AQ34">
    <cfRule type="cellIs" dxfId="204" priority="249" stopIfTrue="1" operator="equal">
      <formula>"▼矛盾"</formula>
    </cfRule>
    <cfRule type="cellIs" dxfId="203" priority="248" stopIfTrue="1" operator="equal">
      <formula>"◆未達"</formula>
    </cfRule>
    <cfRule type="cellIs" dxfId="202" priority="247" stopIfTrue="1" operator="greaterThanOrEqual">
      <formula>"●適合"</formula>
    </cfRule>
  </conditionalFormatting>
  <conditionalFormatting sqref="AN37:AQ37">
    <cfRule type="cellIs" dxfId="201" priority="243" stopIfTrue="1" operator="equal">
      <formula>"▼矛盾"</formula>
    </cfRule>
    <cfRule type="cellIs" dxfId="200" priority="242" stopIfTrue="1" operator="equal">
      <formula>"◆未達"</formula>
    </cfRule>
    <cfRule type="cellIs" dxfId="199" priority="241" stopIfTrue="1" operator="greaterThanOrEqual">
      <formula>"●適合"</formula>
    </cfRule>
  </conditionalFormatting>
  <conditionalFormatting sqref="AN39:AQ39">
    <cfRule type="cellIs" dxfId="198" priority="237" stopIfTrue="1" operator="equal">
      <formula>"▼矛盾"</formula>
    </cfRule>
    <cfRule type="cellIs" dxfId="197" priority="236" stopIfTrue="1" operator="equal">
      <formula>"◆未達"</formula>
    </cfRule>
    <cfRule type="cellIs" dxfId="196" priority="235" stopIfTrue="1" operator="greaterThanOrEqual">
      <formula>"●適合"</formula>
    </cfRule>
  </conditionalFormatting>
  <conditionalFormatting sqref="AN41:AQ41">
    <cfRule type="cellIs" dxfId="195" priority="231" stopIfTrue="1" operator="equal">
      <formula>"▼矛盾"</formula>
    </cfRule>
    <cfRule type="cellIs" dxfId="194" priority="229" stopIfTrue="1" operator="greaterThanOrEqual">
      <formula>"●適合"</formula>
    </cfRule>
    <cfRule type="cellIs" dxfId="193" priority="230" stopIfTrue="1" operator="equal">
      <formula>"◆未達"</formula>
    </cfRule>
  </conditionalFormatting>
  <conditionalFormatting sqref="AN44:AQ44">
    <cfRule type="cellIs" dxfId="192" priority="225" stopIfTrue="1" operator="equal">
      <formula>"▼矛盾"</formula>
    </cfRule>
    <cfRule type="cellIs" dxfId="191" priority="223" stopIfTrue="1" operator="greaterThanOrEqual">
      <formula>"●適合"</formula>
    </cfRule>
    <cfRule type="cellIs" dxfId="190" priority="224" stopIfTrue="1" operator="equal">
      <formula>"◆未達"</formula>
    </cfRule>
  </conditionalFormatting>
  <conditionalFormatting sqref="AN46:AQ46">
    <cfRule type="cellIs" dxfId="189" priority="218" stopIfTrue="1" operator="equal">
      <formula>"◆未達"</formula>
    </cfRule>
    <cfRule type="cellIs" dxfId="188" priority="217" stopIfTrue="1" operator="greaterThanOrEqual">
      <formula>"●適合"</formula>
    </cfRule>
    <cfRule type="cellIs" dxfId="187" priority="219" stopIfTrue="1" operator="equal">
      <formula>"▼矛盾"</formula>
    </cfRule>
  </conditionalFormatting>
  <conditionalFormatting sqref="AN49:AQ49">
    <cfRule type="cellIs" dxfId="186" priority="211" stopIfTrue="1" operator="greaterThanOrEqual">
      <formula>"●適合"</formula>
    </cfRule>
    <cfRule type="cellIs" dxfId="185" priority="213" stopIfTrue="1" operator="equal">
      <formula>"▼矛盾"</formula>
    </cfRule>
    <cfRule type="cellIs" dxfId="184" priority="212" stopIfTrue="1" operator="equal">
      <formula>"◆未達"</formula>
    </cfRule>
  </conditionalFormatting>
  <conditionalFormatting sqref="AN51:AQ51">
    <cfRule type="cellIs" dxfId="183" priority="205" stopIfTrue="1" operator="greaterThanOrEqual">
      <formula>"●適合"</formula>
    </cfRule>
    <cfRule type="cellIs" dxfId="182" priority="207" stopIfTrue="1" operator="equal">
      <formula>"▼矛盾"</formula>
    </cfRule>
    <cfRule type="cellIs" dxfId="181" priority="206" stopIfTrue="1" operator="equal">
      <formula>"◆未達"</formula>
    </cfRule>
  </conditionalFormatting>
  <conditionalFormatting sqref="AN53:AQ53">
    <cfRule type="cellIs" dxfId="180" priority="201" stopIfTrue="1" operator="equal">
      <formula>"▼矛盾"</formula>
    </cfRule>
    <cfRule type="cellIs" dxfId="179" priority="200" stopIfTrue="1" operator="equal">
      <formula>"◆未達"</formula>
    </cfRule>
    <cfRule type="cellIs" dxfId="178" priority="199" stopIfTrue="1" operator="greaterThanOrEqual">
      <formula>"●適合"</formula>
    </cfRule>
  </conditionalFormatting>
  <conditionalFormatting sqref="AN55:AQ55">
    <cfRule type="cellIs" dxfId="177" priority="193" stopIfTrue="1" operator="greaterThanOrEqual">
      <formula>"●適合"</formula>
    </cfRule>
    <cfRule type="cellIs" dxfId="176" priority="194" stopIfTrue="1" operator="equal">
      <formula>"◆未達"</formula>
    </cfRule>
    <cfRule type="cellIs" dxfId="175" priority="195" stopIfTrue="1" operator="equal">
      <formula>"▼矛盾"</formula>
    </cfRule>
  </conditionalFormatting>
  <conditionalFormatting sqref="AN337:AQ337">
    <cfRule type="cellIs" dxfId="174" priority="117" stopIfTrue="1" operator="equal">
      <formula>"▼矛盾"</formula>
    </cfRule>
    <cfRule type="cellIs" dxfId="173" priority="116" stopIfTrue="1" operator="equal">
      <formula>"◆未達"</formula>
    </cfRule>
    <cfRule type="cellIs" dxfId="172" priority="115" stopIfTrue="1" operator="greaterThanOrEqual">
      <formula>"●適合"</formula>
    </cfRule>
  </conditionalFormatting>
  <conditionalFormatting sqref="AN339:AQ339">
    <cfRule type="cellIs" dxfId="171" priority="114" stopIfTrue="1" operator="equal">
      <formula>"▼矛盾"</formula>
    </cfRule>
    <cfRule type="cellIs" dxfId="170" priority="113" stopIfTrue="1" operator="equal">
      <formula>"◆未達"</formula>
    </cfRule>
    <cfRule type="cellIs" dxfId="169" priority="112" stopIfTrue="1" operator="greaterThanOrEqual">
      <formula>"●適合"</formula>
    </cfRule>
  </conditionalFormatting>
  <conditionalFormatting sqref="AN341:AQ341">
    <cfRule type="cellIs" dxfId="168" priority="111" stopIfTrue="1" operator="equal">
      <formula>"▼矛盾"</formula>
    </cfRule>
    <cfRule type="cellIs" dxfId="167" priority="110" stopIfTrue="1" operator="equal">
      <formula>"◆未達"</formula>
    </cfRule>
    <cfRule type="cellIs" dxfId="166" priority="109" stopIfTrue="1" operator="greaterThanOrEqual">
      <formula>"●適合"</formula>
    </cfRule>
  </conditionalFormatting>
  <conditionalFormatting sqref="AN350:AQ350">
    <cfRule type="cellIs" dxfId="165" priority="83" stopIfTrue="1" operator="equal">
      <formula>"◆未達"</formula>
    </cfRule>
    <cfRule type="cellIs" dxfId="164" priority="82" stopIfTrue="1" operator="greaterThanOrEqual">
      <formula>"●適合"</formula>
    </cfRule>
    <cfRule type="cellIs" dxfId="163" priority="84" stopIfTrue="1" operator="equal">
      <formula>"▼矛盾"</formula>
    </cfRule>
  </conditionalFormatting>
  <conditionalFormatting sqref="AN6:AR6 AI60:AK60 AN61:AQ61 AI66:AJ66 AN67:AR67 AK67:AK68 AI69:AJ71 AN72:AR72 AK72:AK75 AN76:AQ76 AI78:AK78 AN79:AR79 AK80:AK81 AI83:AJ83 AN84:AS84 AK84:AK86 AI92:AJ92 AK93 AN93:AQ93 AI99:AJ99 AN100:AR100 AK100:AK101 AI102:AJ102 AN103:AQ103 AK103:AK104 AI106:AJ106 AN107:AS107 AK111 AN116:AT116 AI121:AJ121 AN122:AR122 AI126:AJ126 AN127:AS127 AK128 AI133:AJ133 AN134:AR134 AI136:AJ136 AN137:AS137 AI140:AJ140 AN141:AS141 AI151:AJ153 AK156:AK158 AI160:AJ162 AK165:AK167 AI169:AJ171 AK174:AK175 AI176:AJ176 AK177 AN177:AR177 AI179:AJ179 AN180:AR180 AI183:AJ183 AI185:AJ185 AK186 AN186:AQ186 AI188:AJ188 AK189 AN189:AQ189 AI191:AJ191 AK192 AN192:AQ192 AI194:AJ194 AN195:AR195 AI196 AJ197 AN198:AR198 AI199 AJ200 AN201:AR201 AI203:AJ203 AN204:AR204 AK204:AK205 AI207:AJ207 AN208:AR208 AK211 AI214:AJ214 AK215 AN215:AR215 AI218:AJ218 AK219 AN219:AR219 AI222:AJ222 AN223:AQ223 AI226:AJ226 AN227:AQ227 AI230:AJ230 AN231:AR231 AK235:AK238 AI240:AJ240 AN241:AS241 AI245:AJ245 AN246:AR246 AK247 AI249 AN249:AR249 AI252:AJ252 AN253:AR253 AI255:AJ255 AN256:AR256 AK259:AK260 AK262 AI267:AJ268 AN269:AR274 AI270:AJ275 AN276:AR276 AI278:AK278 AN279:AR279 AI281:AK281 AN282:AR282 AI284:AJ284 AN285:AR285 AI287:AJ287 AN288:AR288 AI290:AJ290 AN291:AR291 AK291:AK293 AI296:AJ296 AK297 AN297:AR297 AI299:AJ299 AK299:AK300 AN300:AR300 AI301 AK303 AN303:AR303 AI306:AJ306 AN307:AR307 AK308">
    <cfRule type="cellIs" dxfId="162" priority="299" stopIfTrue="1" operator="equal">
      <formula>"◆未達"</formula>
    </cfRule>
    <cfRule type="cellIs" dxfId="161" priority="300" stopIfTrue="1" operator="equal">
      <formula>"▼矛盾"</formula>
    </cfRule>
  </conditionalFormatting>
  <conditionalFormatting sqref="AN131:AR131">
    <cfRule type="cellIs" dxfId="160" priority="72" stopIfTrue="1" operator="equal">
      <formula>"▼矛盾"</formula>
    </cfRule>
    <cfRule type="cellIs" dxfId="159" priority="71" stopIfTrue="1" operator="equal">
      <formula>"◆未達"</formula>
    </cfRule>
    <cfRule type="cellIs" dxfId="158" priority="70" stopIfTrue="1" operator="greaterThanOrEqual">
      <formula>"●適合"</formula>
    </cfRule>
  </conditionalFormatting>
  <conditionalFormatting sqref="AN161:AR161">
    <cfRule type="cellIs" dxfId="157" priority="172" stopIfTrue="1" operator="greaterThanOrEqual">
      <formula>"●適合"</formula>
    </cfRule>
    <cfRule type="cellIs" dxfId="156" priority="174" stopIfTrue="1" operator="equal">
      <formula>"▼矛盾"</formula>
    </cfRule>
    <cfRule type="cellIs" dxfId="155" priority="173" stopIfTrue="1" operator="equal">
      <formula>"◆未達"</formula>
    </cfRule>
  </conditionalFormatting>
  <conditionalFormatting sqref="AN170:AR170">
    <cfRule type="cellIs" dxfId="154" priority="163" stopIfTrue="1" operator="greaterThanOrEqual">
      <formula>"●適合"</formula>
    </cfRule>
    <cfRule type="cellIs" dxfId="153" priority="164" stopIfTrue="1" operator="equal">
      <formula>"◆未達"</formula>
    </cfRule>
    <cfRule type="cellIs" dxfId="152" priority="165" stopIfTrue="1" operator="equal">
      <formula>"▼矛盾"</formula>
    </cfRule>
  </conditionalFormatting>
  <conditionalFormatting sqref="AN183:AR183">
    <cfRule type="cellIs" dxfId="151" priority="65" stopIfTrue="1" operator="equal">
      <formula>"◆未達"</formula>
    </cfRule>
    <cfRule type="cellIs" dxfId="150" priority="66" stopIfTrue="1" operator="equal">
      <formula>"▼矛盾"</formula>
    </cfRule>
    <cfRule type="cellIs" dxfId="149" priority="64" stopIfTrue="1" operator="greaterThanOrEqual">
      <formula>"●適合"</formula>
    </cfRule>
  </conditionalFormatting>
  <conditionalFormatting sqref="AN265:AR265">
    <cfRule type="cellIs" dxfId="148" priority="53" stopIfTrue="1" operator="equal">
      <formula>"◆未達"</formula>
    </cfRule>
    <cfRule type="cellIs" dxfId="147" priority="54" stopIfTrue="1" operator="equal">
      <formula>"▼矛盾"</formula>
    </cfRule>
    <cfRule type="cellIs" dxfId="146" priority="52" stopIfTrue="1" operator="greaterThanOrEqual">
      <formula>"●適合"</formula>
    </cfRule>
  </conditionalFormatting>
  <conditionalFormatting sqref="AN316:AR316">
    <cfRule type="cellIs" dxfId="145" priority="42" stopIfTrue="1" operator="equal">
      <formula>"▼矛盾"</formula>
    </cfRule>
    <cfRule type="cellIs" dxfId="144" priority="41" stopIfTrue="1" operator="equal">
      <formula>"◆未達"</formula>
    </cfRule>
    <cfRule type="cellIs" dxfId="143" priority="40" stopIfTrue="1" operator="greaterThanOrEqual">
      <formula>"●適合"</formula>
    </cfRule>
  </conditionalFormatting>
  <conditionalFormatting sqref="AN318:AR318">
    <cfRule type="cellIs" dxfId="142" priority="35" stopIfTrue="1" operator="equal">
      <formula>"◆未達"</formula>
    </cfRule>
    <cfRule type="cellIs" dxfId="141" priority="36" stopIfTrue="1" operator="equal">
      <formula>"▼矛盾"</formula>
    </cfRule>
    <cfRule type="cellIs" dxfId="140" priority="34" stopIfTrue="1" operator="greaterThanOrEqual">
      <formula>"●適合"</formula>
    </cfRule>
  </conditionalFormatting>
  <conditionalFormatting sqref="AN323:AR323">
    <cfRule type="cellIs" dxfId="139" priority="132" stopIfTrue="1" operator="equal">
      <formula>"▼矛盾"</formula>
    </cfRule>
    <cfRule type="cellIs" dxfId="138" priority="130" stopIfTrue="1" operator="greaterThanOrEqual">
      <formula>"●適合"</formula>
    </cfRule>
    <cfRule type="cellIs" dxfId="137" priority="131" stopIfTrue="1" operator="equal">
      <formula>"◆未達"</formula>
    </cfRule>
  </conditionalFormatting>
  <conditionalFormatting sqref="AN325:AR325">
    <cfRule type="cellIs" dxfId="136" priority="25" stopIfTrue="1" operator="greaterThanOrEqual">
      <formula>"●適合"</formula>
    </cfRule>
    <cfRule type="cellIs" dxfId="135" priority="26" stopIfTrue="1" operator="equal">
      <formula>"◆未達"</formula>
    </cfRule>
    <cfRule type="cellIs" dxfId="134" priority="27" stopIfTrue="1" operator="equal">
      <formula>"▼矛盾"</formula>
    </cfRule>
  </conditionalFormatting>
  <conditionalFormatting sqref="AN328:AR328">
    <cfRule type="cellIs" dxfId="133" priority="22" stopIfTrue="1" operator="greaterThanOrEqual">
      <formula>"●適合"</formula>
    </cfRule>
    <cfRule type="cellIs" dxfId="132" priority="23" stopIfTrue="1" operator="equal">
      <formula>"◆未達"</formula>
    </cfRule>
    <cfRule type="cellIs" dxfId="131" priority="24" stopIfTrue="1" operator="equal">
      <formula>"▼矛盾"</formula>
    </cfRule>
  </conditionalFormatting>
  <conditionalFormatting sqref="AN331:AR331">
    <cfRule type="cellIs" dxfId="130" priority="19" stopIfTrue="1" operator="greaterThanOrEqual">
      <formula>"●適合"</formula>
    </cfRule>
    <cfRule type="cellIs" dxfId="129" priority="21" stopIfTrue="1" operator="equal">
      <formula>"▼矛盾"</formula>
    </cfRule>
    <cfRule type="cellIs" dxfId="128" priority="20" stopIfTrue="1" operator="equal">
      <formula>"◆未達"</formula>
    </cfRule>
  </conditionalFormatting>
  <conditionalFormatting sqref="AN334:AR334">
    <cfRule type="cellIs" dxfId="127" priority="96" stopIfTrue="1" operator="equal">
      <formula>"▼矛盾"</formula>
    </cfRule>
    <cfRule type="cellIs" dxfId="126" priority="95" stopIfTrue="1" operator="equal">
      <formula>"◆未達"</formula>
    </cfRule>
    <cfRule type="cellIs" dxfId="125" priority="94" stopIfTrue="1" operator="greaterThanOrEqual">
      <formula>"●適合"</formula>
    </cfRule>
  </conditionalFormatting>
  <conditionalFormatting sqref="AN348:AR348">
    <cfRule type="cellIs" dxfId="124" priority="103" stopIfTrue="1" operator="greaterThanOrEqual">
      <formula>"●適合"</formula>
    </cfRule>
    <cfRule type="cellIs" dxfId="123" priority="104" stopIfTrue="1" operator="equal">
      <formula>"◆未達"</formula>
    </cfRule>
    <cfRule type="cellIs" dxfId="122" priority="105" stopIfTrue="1" operator="equal">
      <formula>"▼矛盾"</formula>
    </cfRule>
  </conditionalFormatting>
  <conditionalFormatting sqref="AN152:AS152">
    <cfRule type="cellIs" dxfId="121" priority="178" stopIfTrue="1" operator="greaterThanOrEqual">
      <formula>"●適合"</formula>
    </cfRule>
    <cfRule type="cellIs" dxfId="120" priority="180" stopIfTrue="1" operator="equal">
      <formula>"▼矛盾"</formula>
    </cfRule>
    <cfRule type="cellIs" dxfId="119" priority="179" stopIfTrue="1" operator="equal">
      <formula>"◆未達"</formula>
    </cfRule>
  </conditionalFormatting>
  <conditionalFormatting sqref="AN154:AS154">
    <cfRule type="cellIs" dxfId="118" priority="185" stopIfTrue="1" operator="equal">
      <formula>"◆未達"</formula>
    </cfRule>
    <cfRule type="cellIs" dxfId="117" priority="186" stopIfTrue="1" operator="equal">
      <formula>"▼矛盾"</formula>
    </cfRule>
    <cfRule type="cellIs" dxfId="116" priority="184" stopIfTrue="1" operator="greaterThanOrEqual">
      <formula>"●適合"</formula>
    </cfRule>
  </conditionalFormatting>
  <conditionalFormatting sqref="AN163:AS163">
    <cfRule type="cellIs" dxfId="115" priority="167" stopIfTrue="1" operator="equal">
      <formula>"◆未達"</formula>
    </cfRule>
    <cfRule type="cellIs" dxfId="114" priority="168" stopIfTrue="1" operator="equal">
      <formula>"▼矛盾"</formula>
    </cfRule>
    <cfRule type="cellIs" dxfId="113" priority="166" stopIfTrue="1" operator="greaterThanOrEqual">
      <formula>"●適合"</formula>
    </cfRule>
  </conditionalFormatting>
  <conditionalFormatting sqref="AN172:AS172">
    <cfRule type="cellIs" dxfId="112" priority="159" stopIfTrue="1" operator="equal">
      <formula>"▼矛盾"</formula>
    </cfRule>
    <cfRule type="cellIs" dxfId="111" priority="158" stopIfTrue="1" operator="equal">
      <formula>"◆未達"</formula>
    </cfRule>
    <cfRule type="cellIs" dxfId="110" priority="157" stopIfTrue="1" operator="greaterThanOrEqual">
      <formula>"●適合"</formula>
    </cfRule>
  </conditionalFormatting>
  <conditionalFormatting sqref="AN63:AU63">
    <cfRule type="cellIs" dxfId="109" priority="145" stopIfTrue="1" operator="greaterThanOrEqual">
      <formula>"●適合"</formula>
    </cfRule>
    <cfRule type="cellIs" dxfId="108" priority="147" stopIfTrue="1" operator="equal">
      <formula>"▼矛盾"</formula>
    </cfRule>
    <cfRule type="cellIs" dxfId="107" priority="146" stopIfTrue="1" operator="equal">
      <formula>"◆未達"</formula>
    </cfRule>
  </conditionalFormatting>
  <conditionalFormatting sqref="AN95:AU95">
    <cfRule type="cellIs" dxfId="106" priority="138" stopIfTrue="1" operator="equal">
      <formula>"▼矛盾"</formula>
    </cfRule>
    <cfRule type="cellIs" dxfId="105" priority="137" stopIfTrue="1" operator="equal">
      <formula>"◆未達"</formula>
    </cfRule>
    <cfRule type="cellIs" dxfId="104" priority="136" stopIfTrue="1" operator="greaterThanOrEqual">
      <formula>"●適合"</formula>
    </cfRule>
  </conditionalFormatting>
  <conditionalFormatting sqref="AR60">
    <cfRule type="cellIs" dxfId="103" priority="313" stopIfTrue="1" operator="greaterThanOrEqual">
      <formula>"●適合"</formula>
    </cfRule>
    <cfRule type="cellIs" dxfId="102" priority="314" stopIfTrue="1" operator="equal">
      <formula>"◆未達"</formula>
    </cfRule>
    <cfRule type="cellIs" dxfId="101"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oddFooter>&amp;C（&amp;P/&amp;N）</oddFooter>
  </headerFooter>
  <rowBreaks count="6" manualBreakCount="6">
    <brk id="55" min="1" max="28" man="1"/>
    <brk id="98" min="1" max="28" man="1"/>
    <brk id="159" min="1" max="28" man="1"/>
    <brk id="217" min="1" max="28" man="1"/>
    <brk id="266" min="1" max="28" man="1"/>
    <brk id="310" min="1"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659-59FC-4FEF-960F-BA50B05897BE}">
  <dimension ref="B2:CK191"/>
  <sheetViews>
    <sheetView view="pageBreakPreview" zoomScaleNormal="100" zoomScaleSheetLayoutView="100" workbookViewId="0">
      <selection activeCell="B2" sqref="B2:D2"/>
    </sheetView>
  </sheetViews>
  <sheetFormatPr defaultColWidth="9" defaultRowHeight="12"/>
  <cols>
    <col min="1" max="1" width="2.6328125" style="1" customWidth="1"/>
    <col min="2" max="3" width="4.6328125" style="1" customWidth="1"/>
    <col min="4" max="4" width="2.6328125" style="1" customWidth="1"/>
    <col min="5" max="6" width="4.6328125" style="1" customWidth="1"/>
    <col min="7" max="7" width="2.6328125" style="1" customWidth="1"/>
    <col min="8" max="8" width="6.6328125" style="1" customWidth="1"/>
    <col min="9" max="9" width="22.6328125" style="1" customWidth="1"/>
    <col min="10" max="18" width="3.36328125" style="1" customWidth="1"/>
    <col min="19" max="29" width="3.08984375" style="1" customWidth="1"/>
    <col min="30" max="30" width="10.7265625" style="1" customWidth="1"/>
    <col min="31" max="31" width="2.36328125" style="1" customWidth="1"/>
    <col min="32" max="33" width="3" style="1" customWidth="1"/>
    <col min="34" max="34" width="7" style="1" customWidth="1"/>
    <col min="35" max="35" width="9.453125" style="2" customWidth="1"/>
    <col min="36" max="36" width="1.7265625" style="2" customWidth="1"/>
    <col min="37" max="37" width="10.453125" style="2" customWidth="1"/>
    <col min="38" max="43" width="5.90625" style="2" customWidth="1"/>
    <col min="44" max="44" width="5.90625" style="1" customWidth="1"/>
    <col min="45" max="48" width="5.36328125" style="1" customWidth="1"/>
    <col min="49" max="57" width="9" style="1"/>
    <col min="58" max="58" width="9" style="2"/>
    <col min="59" max="59" width="9" style="1"/>
    <col min="60" max="67" width="9" style="2"/>
    <col min="68" max="16384" width="9" style="1"/>
  </cols>
  <sheetData>
    <row r="2" spans="2:89" s="355" customFormat="1" ht="19.5" customHeight="1">
      <c r="B2" s="922" t="s">
        <v>565</v>
      </c>
      <c r="C2" s="923"/>
      <c r="D2" s="924"/>
      <c r="E2" s="367" t="s">
        <v>573</v>
      </c>
      <c r="F2" s="356"/>
      <c r="G2" s="356"/>
      <c r="H2" s="356"/>
      <c r="I2" s="357"/>
      <c r="J2" s="358"/>
      <c r="K2" s="358"/>
      <c r="L2" s="358"/>
      <c r="M2" s="358"/>
      <c r="N2" s="358"/>
      <c r="O2" s="358"/>
      <c r="P2" s="358"/>
      <c r="Q2" s="358"/>
      <c r="R2" s="358"/>
      <c r="S2" s="356"/>
      <c r="T2" s="356"/>
      <c r="U2" s="356"/>
      <c r="V2" s="356"/>
      <c r="W2" s="356"/>
      <c r="X2" s="356"/>
      <c r="Y2" s="356"/>
      <c r="Z2" s="356"/>
      <c r="AA2" s="356"/>
      <c r="AB2" s="356"/>
      <c r="AC2" s="436" t="s">
        <v>574</v>
      </c>
      <c r="AD2" s="354" t="s">
        <v>560</v>
      </c>
    </row>
    <row r="3" spans="2:89" s="355" customFormat="1" ht="19.5" customHeight="1">
      <c r="B3" s="397"/>
      <c r="C3" s="397"/>
      <c r="D3" s="397"/>
      <c r="E3" s="367"/>
      <c r="F3" s="356"/>
      <c r="G3" s="356"/>
      <c r="H3" s="356"/>
      <c r="I3" s="357"/>
      <c r="J3" s="358"/>
      <c r="K3" s="358"/>
      <c r="L3" s="358"/>
      <c r="M3" s="358"/>
      <c r="N3" s="358"/>
      <c r="O3" s="358"/>
      <c r="P3" s="358"/>
      <c r="Q3" s="358"/>
      <c r="R3" s="358"/>
      <c r="S3" s="356"/>
      <c r="T3" s="356"/>
      <c r="U3" s="356"/>
      <c r="V3" s="356"/>
      <c r="W3" s="356"/>
      <c r="X3" s="356"/>
      <c r="Y3" s="356"/>
      <c r="Z3" s="356"/>
      <c r="AA3" s="356"/>
      <c r="AB3" s="356"/>
      <c r="AC3" s="359"/>
      <c r="AD3" s="397"/>
    </row>
    <row r="4" spans="2:89" ht="35.25" customHeight="1">
      <c r="B4" s="940" t="s">
        <v>544</v>
      </c>
      <c r="C4" s="941"/>
      <c r="D4" s="941"/>
      <c r="E4" s="941"/>
      <c r="F4" s="941"/>
      <c r="G4" s="941"/>
      <c r="H4" s="941"/>
      <c r="I4" s="941"/>
      <c r="J4" s="941"/>
      <c r="K4" s="941"/>
      <c r="L4" s="941"/>
      <c r="M4" s="941"/>
      <c r="N4" s="941"/>
      <c r="O4" s="941"/>
      <c r="P4" s="941"/>
      <c r="Q4" s="941"/>
      <c r="R4" s="941"/>
      <c r="S4" s="941"/>
      <c r="T4" s="941"/>
      <c r="U4" s="941"/>
      <c r="V4" s="941"/>
      <c r="W4" s="941"/>
      <c r="X4" s="941"/>
      <c r="Y4" s="941"/>
      <c r="Z4" s="941"/>
      <c r="AA4" s="941"/>
      <c r="AB4" s="941"/>
      <c r="AC4" s="941"/>
      <c r="AD4" s="941"/>
    </row>
    <row r="5" spans="2:89" ht="9.75" customHeight="1">
      <c r="B5" s="197"/>
      <c r="C5" s="197"/>
      <c r="D5" s="464"/>
      <c r="E5" s="958"/>
      <c r="F5" s="368"/>
      <c r="G5" s="368"/>
      <c r="H5" s="368"/>
      <c r="I5" s="369"/>
      <c r="J5" s="200"/>
      <c r="K5" s="200"/>
      <c r="L5" s="200"/>
      <c r="M5" s="200"/>
      <c r="N5" s="200"/>
      <c r="O5" s="200"/>
      <c r="P5" s="200"/>
      <c r="Q5" s="200"/>
      <c r="R5" s="200"/>
      <c r="S5" s="200"/>
      <c r="T5" s="200"/>
      <c r="U5" s="200"/>
      <c r="V5" s="200"/>
      <c r="W5" s="200"/>
      <c r="X5" s="200"/>
      <c r="Y5" s="200"/>
      <c r="Z5" s="200"/>
      <c r="AA5" s="200"/>
      <c r="AB5" s="200"/>
      <c r="AC5" s="200"/>
      <c r="AD5" s="200"/>
      <c r="AE5" s="4"/>
      <c r="AF5" s="4"/>
      <c r="AG5" s="4"/>
      <c r="AH5" s="4"/>
      <c r="AI5" s="3"/>
      <c r="AJ5" s="3"/>
      <c r="AK5" s="3"/>
      <c r="AL5" s="3"/>
      <c r="AM5" s="3"/>
      <c r="AN5" s="3"/>
      <c r="AO5" s="3"/>
      <c r="AP5" s="3"/>
      <c r="AQ5" s="3"/>
      <c r="AR5" s="4"/>
      <c r="AS5" s="4"/>
      <c r="AT5" s="4"/>
      <c r="AU5" s="4"/>
      <c r="AV5" s="4"/>
      <c r="AW5" s="4"/>
      <c r="AX5" s="4"/>
      <c r="AY5" s="4"/>
      <c r="AZ5" s="4"/>
      <c r="BA5" s="4"/>
      <c r="BB5" s="4"/>
      <c r="BC5" s="4"/>
      <c r="BD5" s="4"/>
      <c r="BE5" s="4"/>
      <c r="BF5" s="3"/>
      <c r="BG5" s="4"/>
      <c r="BH5" s="3"/>
      <c r="BI5" s="3"/>
      <c r="BJ5" s="3"/>
      <c r="BK5" s="3"/>
      <c r="BL5" s="3"/>
      <c r="BM5" s="3"/>
      <c r="BN5" s="3"/>
      <c r="BO5" s="3"/>
      <c r="BP5" s="4"/>
      <c r="BQ5" s="4"/>
      <c r="BR5" s="4"/>
      <c r="BS5" s="4"/>
      <c r="BT5" s="4"/>
      <c r="BU5" s="4"/>
      <c r="BV5" s="4"/>
      <c r="BW5" s="4"/>
      <c r="BX5" s="4"/>
      <c r="BY5" s="4"/>
      <c r="BZ5" s="4"/>
      <c r="CA5" s="4"/>
      <c r="CB5" s="4"/>
      <c r="CC5" s="4"/>
      <c r="CD5" s="4"/>
      <c r="CE5" s="4"/>
      <c r="CF5" s="4"/>
      <c r="CG5" s="4"/>
      <c r="CH5" s="4"/>
      <c r="CI5" s="4"/>
      <c r="CJ5" s="4"/>
      <c r="CK5" s="4"/>
    </row>
    <row r="6" spans="2:89" ht="28.5" customHeight="1" thickBot="1">
      <c r="B6" s="422" t="s">
        <v>410</v>
      </c>
      <c r="C6" s="5"/>
      <c r="D6" s="6"/>
      <c r="E6" s="202"/>
      <c r="F6" s="200"/>
      <c r="G6" s="200"/>
      <c r="H6" s="200"/>
      <c r="I6" s="203"/>
      <c r="J6" s="200"/>
      <c r="K6" s="200"/>
      <c r="L6" s="200"/>
      <c r="M6" s="200"/>
      <c r="N6" s="200"/>
      <c r="O6" s="200"/>
      <c r="P6" s="200"/>
      <c r="Q6" s="200"/>
      <c r="R6" s="200"/>
      <c r="S6" s="200"/>
      <c r="T6" s="200"/>
      <c r="U6" s="200"/>
      <c r="V6" s="200"/>
      <c r="W6" s="200"/>
      <c r="X6" s="200"/>
      <c r="Y6" s="200"/>
      <c r="Z6" s="200"/>
      <c r="AA6" s="200"/>
      <c r="AB6" s="200"/>
      <c r="AC6" s="200"/>
      <c r="AD6" s="204"/>
      <c r="AN6" s="7" t="s">
        <v>63</v>
      </c>
      <c r="AO6" s="7" t="s">
        <v>64</v>
      </c>
      <c r="AP6" s="7" t="s">
        <v>65</v>
      </c>
      <c r="AQ6" s="7" t="s">
        <v>66</v>
      </c>
      <c r="AR6" s="8" t="s">
        <v>409</v>
      </c>
    </row>
    <row r="7" spans="2:89" ht="20.149999999999999" customHeight="1" thickBot="1">
      <c r="B7" s="393" t="s">
        <v>361</v>
      </c>
      <c r="C7" s="468" t="s">
        <v>69</v>
      </c>
      <c r="D7" s="959"/>
      <c r="E7" s="394" t="s">
        <v>408</v>
      </c>
      <c r="F7" s="468" t="s">
        <v>70</v>
      </c>
      <c r="G7" s="969"/>
      <c r="H7" s="396" t="s">
        <v>561</v>
      </c>
      <c r="I7" s="212"/>
      <c r="J7" s="368"/>
      <c r="K7" s="368"/>
      <c r="L7" s="368"/>
      <c r="M7" s="368"/>
      <c r="N7" s="368"/>
      <c r="O7" s="368"/>
      <c r="P7" s="368"/>
      <c r="Q7" s="368"/>
      <c r="R7" s="368"/>
      <c r="S7" s="200"/>
      <c r="T7" s="200"/>
      <c r="U7" s="200"/>
      <c r="V7" s="200"/>
      <c r="W7" s="200"/>
      <c r="X7" s="200"/>
      <c r="Y7" s="200"/>
      <c r="Z7" s="200"/>
      <c r="AA7" s="200"/>
      <c r="AB7" s="200"/>
      <c r="AC7" s="200"/>
      <c r="AD7" s="200"/>
      <c r="AE7" s="4"/>
      <c r="AF7" s="4"/>
      <c r="AG7" s="4"/>
      <c r="AH7" s="4"/>
      <c r="AI7" s="3"/>
      <c r="AJ7" s="3"/>
      <c r="AK7" s="3"/>
      <c r="AL7" s="3"/>
      <c r="AM7" s="3"/>
      <c r="AN7" s="3"/>
      <c r="AO7" s="3"/>
      <c r="AP7" s="3"/>
      <c r="AQ7" s="3"/>
      <c r="AR7" s="4"/>
      <c r="AS7" s="4"/>
      <c r="AT7" s="4"/>
      <c r="AU7" s="4"/>
      <c r="AV7" s="4"/>
      <c r="AW7" s="4"/>
      <c r="AX7" s="4"/>
      <c r="AY7" s="4"/>
      <c r="AZ7" s="4"/>
      <c r="BA7" s="4"/>
      <c r="BB7" s="4"/>
      <c r="BC7" s="4"/>
      <c r="BD7" s="4"/>
      <c r="BE7" s="4"/>
      <c r="BF7" s="3"/>
      <c r="BG7" s="4"/>
      <c r="BH7" s="3"/>
      <c r="BI7" s="3"/>
      <c r="BJ7" s="3"/>
      <c r="BK7" s="3"/>
      <c r="BL7" s="3"/>
      <c r="BM7" s="3"/>
      <c r="BN7" s="3"/>
      <c r="BO7" s="3"/>
      <c r="BP7" s="4"/>
      <c r="BQ7" s="4"/>
      <c r="BR7" s="4"/>
      <c r="BS7" s="4"/>
      <c r="BT7" s="4"/>
      <c r="BU7" s="4"/>
      <c r="BV7" s="4"/>
      <c r="BW7" s="4"/>
      <c r="BX7" s="4"/>
      <c r="BY7" s="4"/>
      <c r="BZ7" s="4"/>
      <c r="CA7" s="4"/>
      <c r="CB7" s="4"/>
      <c r="CC7" s="4"/>
      <c r="CD7" s="4"/>
      <c r="CE7" s="4"/>
      <c r="CF7" s="4"/>
      <c r="CG7" s="4"/>
      <c r="CH7" s="4"/>
      <c r="CI7" s="4"/>
      <c r="CJ7" s="4"/>
      <c r="CK7" s="4"/>
    </row>
    <row r="8" spans="2:89" ht="24.75" customHeight="1">
      <c r="B8" s="360"/>
      <c r="C8" s="395" t="s">
        <v>566</v>
      </c>
      <c r="D8" s="926" t="s">
        <v>567</v>
      </c>
      <c r="E8" s="927"/>
      <c r="F8" s="927"/>
      <c r="G8" s="927"/>
      <c r="H8" s="927"/>
      <c r="I8" s="927"/>
      <c r="J8" s="927"/>
      <c r="K8" s="927"/>
      <c r="L8" s="927"/>
      <c r="M8" s="927"/>
      <c r="N8" s="927"/>
      <c r="O8" s="927"/>
      <c r="P8" s="927"/>
      <c r="Q8" s="927"/>
      <c r="R8" s="927"/>
      <c r="S8" s="927"/>
      <c r="T8" s="927"/>
      <c r="U8" s="927"/>
      <c r="V8" s="927"/>
      <c r="W8" s="927"/>
      <c r="X8" s="927"/>
      <c r="Y8" s="927"/>
      <c r="Z8" s="927"/>
      <c r="AA8" s="927"/>
      <c r="AB8" s="927"/>
      <c r="AC8" s="927"/>
      <c r="AD8" s="927"/>
      <c r="AE8" s="4"/>
      <c r="AF8" s="4"/>
      <c r="AG8" s="4"/>
      <c r="AH8" s="4"/>
      <c r="AI8" s="3"/>
      <c r="AJ8" s="3"/>
      <c r="AK8" s="3"/>
      <c r="AL8" s="3"/>
      <c r="AM8" s="3"/>
      <c r="AN8" s="3"/>
      <c r="AO8" s="3"/>
      <c r="AP8" s="3"/>
      <c r="AQ8" s="3"/>
      <c r="AR8" s="4"/>
      <c r="AS8" s="4"/>
      <c r="AT8" s="4"/>
      <c r="AU8" s="4"/>
      <c r="AV8" s="4"/>
      <c r="AW8" s="4"/>
      <c r="AX8" s="4"/>
      <c r="AY8" s="4"/>
      <c r="AZ8" s="4"/>
      <c r="BA8" s="4"/>
      <c r="BB8" s="4"/>
      <c r="BC8" s="4"/>
      <c r="BD8" s="4"/>
      <c r="BE8" s="4"/>
      <c r="BF8" s="3"/>
      <c r="BG8" s="4"/>
      <c r="BH8" s="3"/>
      <c r="BI8" s="3"/>
      <c r="BJ8" s="3"/>
      <c r="BK8" s="3"/>
      <c r="BL8" s="3"/>
      <c r="BM8" s="3"/>
      <c r="BN8" s="3"/>
      <c r="BO8" s="3"/>
      <c r="BP8" s="4"/>
      <c r="BQ8" s="4"/>
      <c r="BR8" s="4"/>
      <c r="BS8" s="4"/>
      <c r="BT8" s="4"/>
      <c r="BU8" s="4"/>
      <c r="BV8" s="4"/>
      <c r="BW8" s="4"/>
      <c r="BX8" s="4"/>
      <c r="BY8" s="4"/>
      <c r="BZ8" s="4"/>
      <c r="CA8" s="4"/>
      <c r="CB8" s="4"/>
      <c r="CC8" s="4"/>
      <c r="CD8" s="4"/>
      <c r="CE8" s="4"/>
      <c r="CF8" s="4"/>
      <c r="CG8" s="4"/>
      <c r="CH8" s="4"/>
      <c r="CI8" s="4"/>
      <c r="CJ8" s="4"/>
      <c r="CK8" s="4"/>
    </row>
    <row r="9" spans="2:89" ht="14" customHeight="1">
      <c r="B9" s="360"/>
      <c r="C9" s="361"/>
      <c r="D9" s="361"/>
      <c r="E9" s="362"/>
      <c r="F9" s="362"/>
      <c r="G9" s="362"/>
      <c r="H9" s="362"/>
      <c r="I9" s="362"/>
      <c r="J9" s="362"/>
      <c r="K9" s="362"/>
      <c r="L9" s="362"/>
      <c r="M9" s="362"/>
      <c r="N9" s="362"/>
      <c r="O9" s="362"/>
      <c r="P9" s="362"/>
      <c r="Q9" s="362"/>
      <c r="R9" s="362"/>
      <c r="S9" s="362"/>
      <c r="T9" s="362"/>
      <c r="U9" s="362"/>
      <c r="V9" s="362"/>
      <c r="W9" s="362"/>
      <c r="X9" s="362"/>
      <c r="Y9" s="362"/>
      <c r="Z9" s="362"/>
      <c r="AA9" s="362"/>
      <c r="AB9" s="362"/>
      <c r="AC9" s="362"/>
      <c r="AD9" s="362"/>
      <c r="AE9" s="4"/>
      <c r="AF9" s="4"/>
      <c r="AG9" s="4"/>
      <c r="AH9" s="4"/>
      <c r="AI9" s="196"/>
      <c r="AJ9" s="196"/>
      <c r="AK9" s="196"/>
      <c r="AL9" s="196"/>
      <c r="AM9" s="196"/>
      <c r="AN9" s="196"/>
      <c r="AO9" s="196"/>
      <c r="AP9" s="196"/>
      <c r="AQ9" s="196"/>
      <c r="AR9" s="4"/>
      <c r="AS9" s="4"/>
      <c r="AT9" s="4"/>
      <c r="AU9" s="4"/>
      <c r="AV9" s="4"/>
      <c r="AW9" s="4"/>
      <c r="AX9" s="4"/>
      <c r="AY9" s="4"/>
      <c r="AZ9" s="4"/>
      <c r="BA9" s="4"/>
      <c r="BB9" s="4"/>
      <c r="BC9" s="4"/>
      <c r="BD9" s="4"/>
      <c r="BE9" s="4"/>
      <c r="BF9" s="196"/>
      <c r="BG9" s="4"/>
      <c r="BH9" s="196"/>
      <c r="BI9" s="196"/>
      <c r="BJ9" s="196"/>
      <c r="BK9" s="196"/>
      <c r="BL9" s="196"/>
      <c r="BM9" s="196"/>
      <c r="BN9" s="196"/>
      <c r="BO9" s="196"/>
      <c r="BP9" s="4"/>
      <c r="BQ9" s="4"/>
      <c r="BR9" s="4"/>
      <c r="BS9" s="4"/>
      <c r="BT9" s="4"/>
      <c r="BU9" s="4"/>
      <c r="BV9" s="4"/>
      <c r="BW9" s="4"/>
      <c r="BX9" s="4"/>
      <c r="BY9" s="4"/>
      <c r="BZ9" s="4"/>
      <c r="CA9" s="4"/>
      <c r="CB9" s="4"/>
      <c r="CC9" s="4"/>
      <c r="CD9" s="4"/>
      <c r="CE9" s="4"/>
      <c r="CF9" s="4"/>
      <c r="CG9" s="4"/>
      <c r="CH9" s="4"/>
      <c r="CI9" s="4"/>
      <c r="CJ9" s="4"/>
      <c r="CK9" s="4"/>
    </row>
    <row r="10" spans="2:89" ht="24" customHeight="1" thickBot="1">
      <c r="B10" s="423" t="s">
        <v>71</v>
      </c>
      <c r="C10" s="9"/>
      <c r="D10" s="9"/>
      <c r="J10" s="444" t="s">
        <v>72</v>
      </c>
      <c r="K10" s="444"/>
      <c r="L10" s="444"/>
      <c r="M10" s="444"/>
      <c r="N10" s="444"/>
      <c r="O10" s="444"/>
      <c r="P10" s="444"/>
      <c r="Q10" s="444"/>
      <c r="R10" s="444"/>
      <c r="S10" s="444" t="s">
        <v>413</v>
      </c>
      <c r="T10" s="444"/>
      <c r="U10" s="444"/>
      <c r="V10" s="444"/>
      <c r="W10" s="444"/>
      <c r="X10" s="444"/>
      <c r="Y10" s="444"/>
      <c r="Z10" s="444"/>
      <c r="AA10" s="444"/>
      <c r="AB10" s="444"/>
      <c r="AC10" s="444"/>
      <c r="AD10" s="10" t="s">
        <v>73</v>
      </c>
      <c r="AI10" s="454" t="s">
        <v>412</v>
      </c>
      <c r="AJ10" s="455"/>
      <c r="AK10" s="455"/>
    </row>
    <row r="11" spans="2:89" ht="32.15" customHeight="1" thickBot="1">
      <c r="B11" s="937" t="s">
        <v>529</v>
      </c>
      <c r="C11" s="938"/>
      <c r="D11" s="939"/>
      <c r="E11" s="939"/>
      <c r="F11" s="939"/>
      <c r="G11" s="939"/>
      <c r="H11" s="939"/>
      <c r="I11" s="939"/>
      <c r="J11" s="459" t="s">
        <v>75</v>
      </c>
      <c r="K11" s="460"/>
      <c r="L11" s="460"/>
      <c r="M11" s="460"/>
      <c r="N11" s="460"/>
      <c r="O11" s="460"/>
      <c r="P11" s="460"/>
      <c r="Q11" s="460"/>
      <c r="R11" s="461"/>
      <c r="S11" s="459" t="s">
        <v>482</v>
      </c>
      <c r="T11" s="460"/>
      <c r="U11" s="460"/>
      <c r="V11" s="460"/>
      <c r="W11" s="460"/>
      <c r="X11" s="460"/>
      <c r="Y11" s="460"/>
      <c r="Z11" s="460"/>
      <c r="AA11" s="460"/>
      <c r="AB11" s="460"/>
      <c r="AC11" s="461"/>
      <c r="AD11" s="144" t="s">
        <v>77</v>
      </c>
      <c r="AI11" s="11" t="s">
        <v>78</v>
      </c>
      <c r="AJ11" s="11"/>
      <c r="AK11" s="11" t="s">
        <v>79</v>
      </c>
    </row>
    <row r="12" spans="2:89" ht="22.5" customHeight="1" thickBot="1">
      <c r="B12" s="152" t="s">
        <v>516</v>
      </c>
      <c r="C12" s="147"/>
      <c r="D12" s="148"/>
      <c r="E12" s="148"/>
      <c r="F12" s="148"/>
      <c r="G12" s="148"/>
      <c r="H12" s="148"/>
      <c r="I12" s="148"/>
      <c r="J12" s="149"/>
      <c r="K12" s="149"/>
      <c r="L12" s="149"/>
      <c r="M12" s="149"/>
      <c r="N12" s="149"/>
      <c r="O12" s="149"/>
      <c r="P12" s="149"/>
      <c r="Q12" s="149"/>
      <c r="R12" s="149"/>
      <c r="S12" s="150"/>
      <c r="T12" s="150"/>
      <c r="U12" s="150"/>
      <c r="V12" s="150"/>
      <c r="W12" s="150"/>
      <c r="X12" s="150"/>
      <c r="Y12" s="150"/>
      <c r="Z12" s="150"/>
      <c r="AA12" s="150"/>
      <c r="AB12" s="150"/>
      <c r="AC12" s="150"/>
      <c r="AD12" s="151"/>
      <c r="AI12" s="11"/>
      <c r="AJ12" s="11"/>
      <c r="AK12" s="11"/>
      <c r="BC12" s="2"/>
      <c r="BD12" s="2"/>
      <c r="BE12" s="2"/>
      <c r="BG12" s="2"/>
      <c r="BK12" s="1"/>
      <c r="BL12" s="1"/>
      <c r="BM12" s="1"/>
      <c r="BN12" s="1"/>
      <c r="BO12" s="1"/>
    </row>
    <row r="13" spans="2:89" ht="29.25" customHeight="1">
      <c r="B13" s="954" t="s">
        <v>458</v>
      </c>
      <c r="C13" s="955"/>
      <c r="D13" s="955"/>
      <c r="E13" s="955"/>
      <c r="F13" s="955"/>
      <c r="G13" s="955"/>
      <c r="H13" s="955"/>
      <c r="I13" s="956"/>
      <c r="J13" s="508" t="s">
        <v>68</v>
      </c>
      <c r="K13" s="776" t="s">
        <v>269</v>
      </c>
      <c r="L13" s="776"/>
      <c r="M13" s="228"/>
      <c r="N13" s="398"/>
      <c r="O13" s="510" t="s">
        <v>81</v>
      </c>
      <c r="P13" s="942" t="s">
        <v>270</v>
      </c>
      <c r="Q13" s="942"/>
      <c r="R13" s="400"/>
      <c r="S13" s="771" t="s">
        <v>454</v>
      </c>
      <c r="T13" s="772"/>
      <c r="U13" s="772"/>
      <c r="V13" s="772"/>
      <c r="W13" s="772"/>
      <c r="X13" s="772"/>
      <c r="Y13" s="772"/>
      <c r="Z13" s="772"/>
      <c r="AA13" s="772"/>
      <c r="AB13" s="772"/>
      <c r="AC13" s="944"/>
      <c r="AD13" s="479"/>
      <c r="AF13" s="17" t="str">
        <f>J13</f>
        <v>□</v>
      </c>
      <c r="AI13" s="18" t="str">
        <f>IF(AF13&amp;AF14="■□","●適合",IF(AF13&amp;AF14="□■","◆未達",IF(AF13&amp;AF14="□□","■未答","▼矛盾")))</f>
        <v>■未答</v>
      </c>
      <c r="AJ13" s="11"/>
      <c r="AK13" s="11"/>
      <c r="AM13" s="14" t="s">
        <v>83</v>
      </c>
      <c r="AN13" s="21" t="s">
        <v>84</v>
      </c>
      <c r="AO13" s="21" t="s">
        <v>85</v>
      </c>
      <c r="AP13" s="21" t="s">
        <v>86</v>
      </c>
      <c r="AQ13" s="21" t="s">
        <v>87</v>
      </c>
      <c r="BC13" s="2"/>
      <c r="BD13" s="2"/>
      <c r="BE13" s="2"/>
      <c r="BG13" s="2"/>
      <c r="BK13" s="1"/>
      <c r="BL13" s="1"/>
      <c r="BM13" s="1"/>
      <c r="BN13" s="1"/>
      <c r="BO13" s="1"/>
    </row>
    <row r="14" spans="2:89" ht="29.25" customHeight="1">
      <c r="B14" s="957"/>
      <c r="C14" s="535"/>
      <c r="D14" s="535"/>
      <c r="E14" s="535"/>
      <c r="F14" s="535"/>
      <c r="G14" s="535"/>
      <c r="H14" s="535"/>
      <c r="I14" s="536"/>
      <c r="J14" s="558"/>
      <c r="K14" s="753"/>
      <c r="L14" s="753"/>
      <c r="M14" s="262"/>
      <c r="N14" s="399"/>
      <c r="O14" s="555"/>
      <c r="P14" s="943"/>
      <c r="Q14" s="943"/>
      <c r="R14" s="401"/>
      <c r="S14" s="680"/>
      <c r="T14" s="681"/>
      <c r="U14" s="681"/>
      <c r="V14" s="681"/>
      <c r="W14" s="681"/>
      <c r="X14" s="681"/>
      <c r="Y14" s="681"/>
      <c r="Z14" s="681"/>
      <c r="AA14" s="681"/>
      <c r="AB14" s="681"/>
      <c r="AC14" s="945"/>
      <c r="AD14" s="531"/>
      <c r="AF14" s="1" t="str">
        <f>O13</f>
        <v>□</v>
      </c>
      <c r="AI14" s="11"/>
      <c r="AJ14" s="11"/>
      <c r="AK14" s="11"/>
      <c r="AN14" s="18" t="s">
        <v>64</v>
      </c>
      <c r="AO14" s="18" t="s">
        <v>65</v>
      </c>
      <c r="AP14" s="20" t="s">
        <v>88</v>
      </c>
      <c r="AQ14" s="20" t="s">
        <v>66</v>
      </c>
      <c r="BC14" s="2"/>
      <c r="BD14" s="2"/>
      <c r="BE14" s="2"/>
      <c r="BG14" s="2"/>
      <c r="BK14" s="1"/>
      <c r="BL14" s="1"/>
      <c r="BM14" s="1"/>
      <c r="BN14" s="1"/>
      <c r="BO14" s="1"/>
    </row>
    <row r="15" spans="2:89" ht="36" customHeight="1">
      <c r="B15" s="946" t="s">
        <v>459</v>
      </c>
      <c r="C15" s="908"/>
      <c r="D15" s="908"/>
      <c r="E15" s="908"/>
      <c r="F15" s="908"/>
      <c r="G15" s="908"/>
      <c r="H15" s="908"/>
      <c r="I15" s="947"/>
      <c r="J15" s="370"/>
      <c r="K15" s="371"/>
      <c r="L15" s="371"/>
      <c r="M15" s="371"/>
      <c r="N15" s="371"/>
      <c r="O15" s="371"/>
      <c r="P15" s="371"/>
      <c r="Q15" s="371"/>
      <c r="R15" s="372"/>
      <c r="S15" s="482" t="s">
        <v>451</v>
      </c>
      <c r="T15" s="483"/>
      <c r="U15" s="483"/>
      <c r="V15" s="483"/>
      <c r="W15" s="483"/>
      <c r="X15" s="483"/>
      <c r="Y15" s="483"/>
      <c r="Z15" s="483"/>
      <c r="AA15" s="483"/>
      <c r="AB15" s="483"/>
      <c r="AC15" s="484"/>
      <c r="AD15" s="177"/>
      <c r="AI15" s="11"/>
      <c r="AJ15" s="11"/>
      <c r="AK15" s="11"/>
      <c r="BC15" s="2"/>
      <c r="BD15" s="2"/>
      <c r="BE15" s="2"/>
      <c r="BG15" s="2"/>
      <c r="BK15" s="1"/>
      <c r="BL15" s="1"/>
      <c r="BM15" s="1"/>
      <c r="BN15" s="1"/>
      <c r="BO15" s="1"/>
    </row>
    <row r="16" spans="2:89" ht="13.5" customHeight="1">
      <c r="B16" s="213"/>
      <c r="C16" s="960" t="s">
        <v>535</v>
      </c>
      <c r="D16" s="961"/>
      <c r="E16" s="961"/>
      <c r="F16" s="961"/>
      <c r="G16" s="961"/>
      <c r="H16" s="961"/>
      <c r="I16" s="962"/>
      <c r="J16" s="496" t="s">
        <v>68</v>
      </c>
      <c r="K16" s="498" t="s">
        <v>269</v>
      </c>
      <c r="L16" s="498"/>
      <c r="M16" s="266"/>
      <c r="N16" s="402"/>
      <c r="O16" s="500" t="s">
        <v>81</v>
      </c>
      <c r="P16" s="556" t="s">
        <v>270</v>
      </c>
      <c r="Q16" s="556"/>
      <c r="R16" s="403"/>
      <c r="S16" s="485"/>
      <c r="T16" s="486"/>
      <c r="U16" s="486"/>
      <c r="V16" s="486"/>
      <c r="W16" s="486"/>
      <c r="X16" s="486"/>
      <c r="Y16" s="486"/>
      <c r="Z16" s="486"/>
      <c r="AA16" s="486"/>
      <c r="AB16" s="486"/>
      <c r="AC16" s="487"/>
      <c r="AD16" s="544"/>
      <c r="AF16" s="17" t="str">
        <f>J16</f>
        <v>□</v>
      </c>
      <c r="AI16" s="18" t="str">
        <f>IF(AF16&amp;AF17="■□","●適合",IF(AF16&amp;AF17="□■","◆未達",IF(AF16&amp;AF17="□□","■未答","▼矛盾")))</f>
        <v>■未答</v>
      </c>
      <c r="AJ16" s="11"/>
      <c r="AK16" s="11"/>
      <c r="AM16" s="14" t="s">
        <v>83</v>
      </c>
      <c r="AN16" s="21" t="s">
        <v>84</v>
      </c>
      <c r="AO16" s="21" t="s">
        <v>85</v>
      </c>
      <c r="AP16" s="21" t="s">
        <v>86</v>
      </c>
      <c r="AQ16" s="21" t="s">
        <v>87</v>
      </c>
      <c r="BC16" s="2"/>
      <c r="BD16" s="2"/>
      <c r="BE16" s="2"/>
      <c r="BG16" s="2"/>
      <c r="BK16" s="1"/>
      <c r="BL16" s="1"/>
      <c r="BM16" s="1"/>
      <c r="BN16" s="1"/>
      <c r="BO16" s="1"/>
    </row>
    <row r="17" spans="2:67" ht="13.5" customHeight="1">
      <c r="B17" s="213"/>
      <c r="C17" s="963"/>
      <c r="D17" s="964"/>
      <c r="E17" s="964"/>
      <c r="F17" s="964"/>
      <c r="G17" s="964"/>
      <c r="H17" s="964"/>
      <c r="I17" s="965"/>
      <c r="J17" s="558"/>
      <c r="K17" s="481"/>
      <c r="L17" s="481"/>
      <c r="M17" s="262"/>
      <c r="N17" s="399"/>
      <c r="O17" s="555"/>
      <c r="P17" s="557"/>
      <c r="Q17" s="557"/>
      <c r="R17" s="404"/>
      <c r="S17" s="485"/>
      <c r="T17" s="486"/>
      <c r="U17" s="486"/>
      <c r="V17" s="486"/>
      <c r="W17" s="486"/>
      <c r="X17" s="486"/>
      <c r="Y17" s="486"/>
      <c r="Z17" s="486"/>
      <c r="AA17" s="486"/>
      <c r="AB17" s="486"/>
      <c r="AC17" s="487"/>
      <c r="AD17" s="546"/>
      <c r="AF17" s="1" t="str">
        <f>O16</f>
        <v>□</v>
      </c>
      <c r="AI17" s="11"/>
      <c r="AJ17" s="11"/>
      <c r="AK17" s="11"/>
      <c r="AN17" s="18" t="s">
        <v>64</v>
      </c>
      <c r="AO17" s="18" t="s">
        <v>65</v>
      </c>
      <c r="AP17" s="20" t="s">
        <v>88</v>
      </c>
      <c r="AQ17" s="20" t="s">
        <v>66</v>
      </c>
      <c r="BC17" s="2"/>
      <c r="BD17" s="2"/>
      <c r="BE17" s="2"/>
      <c r="BG17" s="2"/>
      <c r="BK17" s="1"/>
      <c r="BL17" s="1"/>
      <c r="BM17" s="1"/>
      <c r="BN17" s="1"/>
      <c r="BO17" s="1"/>
    </row>
    <row r="18" spans="2:67" ht="14.25" customHeight="1">
      <c r="B18" s="213"/>
      <c r="C18" s="960" t="s">
        <v>536</v>
      </c>
      <c r="D18" s="961"/>
      <c r="E18" s="961"/>
      <c r="F18" s="961"/>
      <c r="G18" s="961"/>
      <c r="H18" s="961"/>
      <c r="I18" s="962"/>
      <c r="J18" s="496" t="s">
        <v>68</v>
      </c>
      <c r="K18" s="498" t="s">
        <v>269</v>
      </c>
      <c r="L18" s="498"/>
      <c r="M18" s="266"/>
      <c r="N18" s="402"/>
      <c r="O18" s="500" t="s">
        <v>81</v>
      </c>
      <c r="P18" s="556" t="s">
        <v>270</v>
      </c>
      <c r="Q18" s="556"/>
      <c r="R18" s="403"/>
      <c r="S18" s="485"/>
      <c r="T18" s="486"/>
      <c r="U18" s="486"/>
      <c r="V18" s="486"/>
      <c r="W18" s="486"/>
      <c r="X18" s="486"/>
      <c r="Y18" s="486"/>
      <c r="Z18" s="486"/>
      <c r="AA18" s="486"/>
      <c r="AB18" s="486"/>
      <c r="AC18" s="487"/>
      <c r="AD18" s="544"/>
      <c r="AF18" s="17" t="str">
        <f>J18</f>
        <v>□</v>
      </c>
      <c r="AI18" s="18" t="str">
        <f>IF(AF18&amp;AF19="■□","●適合",IF(AF18&amp;AF19="□■","◆未達",IF(AF18&amp;AF19="□□","■未答","▼矛盾")))</f>
        <v>■未答</v>
      </c>
      <c r="AJ18" s="11"/>
      <c r="AK18" s="11"/>
      <c r="AM18" s="14" t="s">
        <v>83</v>
      </c>
      <c r="AN18" s="21" t="s">
        <v>84</v>
      </c>
      <c r="AO18" s="21" t="s">
        <v>85</v>
      </c>
      <c r="AP18" s="21" t="s">
        <v>86</v>
      </c>
      <c r="AQ18" s="21" t="s">
        <v>87</v>
      </c>
      <c r="BC18" s="2"/>
      <c r="BD18" s="2"/>
      <c r="BE18" s="2"/>
      <c r="BG18" s="2"/>
      <c r="BK18" s="1"/>
      <c r="BL18" s="1"/>
      <c r="BM18" s="1"/>
      <c r="BN18" s="1"/>
      <c r="BO18" s="1"/>
    </row>
    <row r="19" spans="2:67" ht="14.25" customHeight="1">
      <c r="B19" s="213"/>
      <c r="C19" s="963"/>
      <c r="D19" s="964"/>
      <c r="E19" s="964"/>
      <c r="F19" s="964"/>
      <c r="G19" s="964"/>
      <c r="H19" s="964"/>
      <c r="I19" s="965"/>
      <c r="J19" s="558"/>
      <c r="K19" s="481"/>
      <c r="L19" s="481"/>
      <c r="M19" s="262"/>
      <c r="N19" s="399"/>
      <c r="O19" s="555"/>
      <c r="P19" s="557"/>
      <c r="Q19" s="557"/>
      <c r="R19" s="404"/>
      <c r="S19" s="485"/>
      <c r="T19" s="486"/>
      <c r="U19" s="486"/>
      <c r="V19" s="486"/>
      <c r="W19" s="486"/>
      <c r="X19" s="486"/>
      <c r="Y19" s="486"/>
      <c r="Z19" s="486"/>
      <c r="AA19" s="486"/>
      <c r="AB19" s="486"/>
      <c r="AC19" s="487"/>
      <c r="AD19" s="546"/>
      <c r="AF19" s="1" t="str">
        <f>O18</f>
        <v>□</v>
      </c>
      <c r="AI19" s="11"/>
      <c r="AJ19" s="11"/>
      <c r="AK19" s="11"/>
      <c r="AN19" s="18" t="s">
        <v>64</v>
      </c>
      <c r="AO19" s="18" t="s">
        <v>65</v>
      </c>
      <c r="AP19" s="20" t="s">
        <v>88</v>
      </c>
      <c r="AQ19" s="20" t="s">
        <v>66</v>
      </c>
      <c r="BC19" s="2"/>
      <c r="BD19" s="2"/>
      <c r="BE19" s="2"/>
      <c r="BG19" s="2"/>
      <c r="BK19" s="1"/>
      <c r="BL19" s="1"/>
      <c r="BM19" s="1"/>
      <c r="BN19" s="1"/>
      <c r="BO19" s="1"/>
    </row>
    <row r="20" spans="2:67" ht="14.25" customHeight="1">
      <c r="B20" s="213"/>
      <c r="C20" s="960" t="s">
        <v>537</v>
      </c>
      <c r="D20" s="961"/>
      <c r="E20" s="961"/>
      <c r="F20" s="961"/>
      <c r="G20" s="961"/>
      <c r="H20" s="961"/>
      <c r="I20" s="962"/>
      <c r="J20" s="496" t="s">
        <v>68</v>
      </c>
      <c r="K20" s="498" t="s">
        <v>269</v>
      </c>
      <c r="L20" s="498"/>
      <c r="M20" s="266"/>
      <c r="N20" s="402"/>
      <c r="O20" s="500" t="s">
        <v>81</v>
      </c>
      <c r="P20" s="556" t="s">
        <v>270</v>
      </c>
      <c r="Q20" s="556"/>
      <c r="R20" s="403"/>
      <c r="S20" s="485"/>
      <c r="T20" s="486"/>
      <c r="U20" s="486"/>
      <c r="V20" s="486"/>
      <c r="W20" s="486"/>
      <c r="X20" s="486"/>
      <c r="Y20" s="486"/>
      <c r="Z20" s="486"/>
      <c r="AA20" s="486"/>
      <c r="AB20" s="486"/>
      <c r="AC20" s="487"/>
      <c r="AD20" s="544"/>
      <c r="AF20" s="17" t="str">
        <f>J20</f>
        <v>□</v>
      </c>
      <c r="AI20" s="18" t="str">
        <f>IF(AF20&amp;AF21="■□","●適合",IF(AF20&amp;AF21="□■","◆未達",IF(AF20&amp;AF21="□□","■未答","▼矛盾")))</f>
        <v>■未答</v>
      </c>
      <c r="AJ20" s="11"/>
      <c r="AK20" s="11"/>
      <c r="AM20" s="14" t="s">
        <v>83</v>
      </c>
      <c r="AN20" s="21" t="s">
        <v>84</v>
      </c>
      <c r="AO20" s="21" t="s">
        <v>85</v>
      </c>
      <c r="AP20" s="21" t="s">
        <v>86</v>
      </c>
      <c r="AQ20" s="21" t="s">
        <v>87</v>
      </c>
      <c r="BC20" s="2"/>
      <c r="BD20" s="2"/>
      <c r="BE20" s="2"/>
      <c r="BG20" s="2"/>
      <c r="BK20" s="1"/>
      <c r="BL20" s="1"/>
      <c r="BM20" s="1"/>
      <c r="BN20" s="1"/>
      <c r="BO20" s="1"/>
    </row>
    <row r="21" spans="2:67" ht="14.25" customHeight="1">
      <c r="B21" s="218"/>
      <c r="C21" s="963"/>
      <c r="D21" s="964"/>
      <c r="E21" s="964"/>
      <c r="F21" s="964"/>
      <c r="G21" s="964"/>
      <c r="H21" s="964"/>
      <c r="I21" s="965"/>
      <c r="J21" s="558"/>
      <c r="K21" s="481"/>
      <c r="L21" s="481"/>
      <c r="M21" s="262"/>
      <c r="N21" s="399"/>
      <c r="O21" s="555"/>
      <c r="P21" s="557"/>
      <c r="Q21" s="557"/>
      <c r="R21" s="404"/>
      <c r="S21" s="534"/>
      <c r="T21" s="535"/>
      <c r="U21" s="535"/>
      <c r="V21" s="535"/>
      <c r="W21" s="535"/>
      <c r="X21" s="535"/>
      <c r="Y21" s="535"/>
      <c r="Z21" s="535"/>
      <c r="AA21" s="535"/>
      <c r="AB21" s="535"/>
      <c r="AC21" s="536"/>
      <c r="AD21" s="546"/>
      <c r="AF21" s="1" t="str">
        <f>O20</f>
        <v>□</v>
      </c>
      <c r="AI21" s="11"/>
      <c r="AJ21" s="11"/>
      <c r="AK21" s="11"/>
      <c r="AN21" s="18" t="s">
        <v>64</v>
      </c>
      <c r="AO21" s="18" t="s">
        <v>65</v>
      </c>
      <c r="AP21" s="20" t="s">
        <v>88</v>
      </c>
      <c r="AQ21" s="20" t="s">
        <v>66</v>
      </c>
      <c r="BC21" s="2"/>
      <c r="BD21" s="2"/>
      <c r="BE21" s="2"/>
      <c r="BG21" s="2"/>
      <c r="BK21" s="1"/>
      <c r="BL21" s="1"/>
      <c r="BM21" s="1"/>
      <c r="BN21" s="1"/>
      <c r="BO21" s="1"/>
    </row>
    <row r="22" spans="2:67" ht="36.75" customHeight="1">
      <c r="B22" s="946" t="s">
        <v>460</v>
      </c>
      <c r="C22" s="908"/>
      <c r="D22" s="908"/>
      <c r="E22" s="908"/>
      <c r="F22" s="908"/>
      <c r="G22" s="908"/>
      <c r="H22" s="908"/>
      <c r="I22" s="947"/>
      <c r="J22" s="370"/>
      <c r="K22" s="371"/>
      <c r="L22" s="371"/>
      <c r="M22" s="371"/>
      <c r="N22" s="371"/>
      <c r="O22" s="371"/>
      <c r="P22" s="371"/>
      <c r="Q22" s="371"/>
      <c r="R22" s="372"/>
      <c r="S22" s="482" t="s">
        <v>453</v>
      </c>
      <c r="T22" s="483"/>
      <c r="U22" s="483"/>
      <c r="V22" s="483"/>
      <c r="W22" s="483"/>
      <c r="X22" s="483"/>
      <c r="Y22" s="483"/>
      <c r="Z22" s="483"/>
      <c r="AA22" s="483"/>
      <c r="AB22" s="483"/>
      <c r="AC22" s="484"/>
      <c r="AD22" s="177"/>
      <c r="AI22" s="11"/>
      <c r="AJ22" s="11"/>
      <c r="AK22" s="11"/>
      <c r="BC22" s="2"/>
      <c r="BD22" s="2"/>
      <c r="BE22" s="2"/>
      <c r="BG22" s="2"/>
      <c r="BK22" s="1"/>
      <c r="BL22" s="1"/>
      <c r="BM22" s="1"/>
      <c r="BN22" s="1"/>
      <c r="BO22" s="1"/>
    </row>
    <row r="23" spans="2:67" ht="14.25" customHeight="1">
      <c r="B23" s="213"/>
      <c r="C23" s="960" t="s">
        <v>538</v>
      </c>
      <c r="D23" s="961"/>
      <c r="E23" s="961"/>
      <c r="F23" s="961"/>
      <c r="G23" s="961"/>
      <c r="H23" s="961"/>
      <c r="I23" s="962"/>
      <c r="J23" s="496" t="s">
        <v>68</v>
      </c>
      <c r="K23" s="498" t="s">
        <v>269</v>
      </c>
      <c r="L23" s="498"/>
      <c r="M23" s="266"/>
      <c r="N23" s="402"/>
      <c r="O23" s="500" t="s">
        <v>81</v>
      </c>
      <c r="P23" s="556" t="s">
        <v>270</v>
      </c>
      <c r="Q23" s="556"/>
      <c r="R23" s="403"/>
      <c r="S23" s="485"/>
      <c r="T23" s="486"/>
      <c r="U23" s="486"/>
      <c r="V23" s="486"/>
      <c r="W23" s="486"/>
      <c r="X23" s="486"/>
      <c r="Y23" s="486"/>
      <c r="Z23" s="486"/>
      <c r="AA23" s="486"/>
      <c r="AB23" s="486"/>
      <c r="AC23" s="487"/>
      <c r="AD23" s="544"/>
      <c r="AF23" s="17" t="str">
        <f>J23</f>
        <v>□</v>
      </c>
      <c r="AI23" s="18" t="str">
        <f>IF(AF23&amp;AF24="■□","●適合",IF(AF23&amp;AF24="□■","◆未達",IF(AF23&amp;AF24="□□","■未答","▼矛盾")))</f>
        <v>■未答</v>
      </c>
      <c r="AJ23" s="11"/>
      <c r="AK23" s="11"/>
      <c r="AM23" s="14" t="s">
        <v>83</v>
      </c>
      <c r="AN23" s="21" t="s">
        <v>84</v>
      </c>
      <c r="AO23" s="21" t="s">
        <v>85</v>
      </c>
      <c r="AP23" s="21" t="s">
        <v>86</v>
      </c>
      <c r="AQ23" s="21" t="s">
        <v>87</v>
      </c>
      <c r="BC23" s="2"/>
      <c r="BD23" s="2"/>
      <c r="BE23" s="2"/>
      <c r="BG23" s="2"/>
      <c r="BK23" s="1"/>
      <c r="BL23" s="1"/>
      <c r="BM23" s="1"/>
      <c r="BN23" s="1"/>
      <c r="BO23" s="1"/>
    </row>
    <row r="24" spans="2:67" ht="14.25" customHeight="1">
      <c r="B24" s="213"/>
      <c r="C24" s="963"/>
      <c r="D24" s="964"/>
      <c r="E24" s="964"/>
      <c r="F24" s="964"/>
      <c r="G24" s="964"/>
      <c r="H24" s="964"/>
      <c r="I24" s="965"/>
      <c r="J24" s="558"/>
      <c r="K24" s="481"/>
      <c r="L24" s="481"/>
      <c r="M24" s="262"/>
      <c r="N24" s="399"/>
      <c r="O24" s="555"/>
      <c r="P24" s="557"/>
      <c r="Q24" s="557"/>
      <c r="R24" s="404"/>
      <c r="S24" s="485"/>
      <c r="T24" s="486"/>
      <c r="U24" s="486"/>
      <c r="V24" s="486"/>
      <c r="W24" s="486"/>
      <c r="X24" s="486"/>
      <c r="Y24" s="486"/>
      <c r="Z24" s="486"/>
      <c r="AA24" s="486"/>
      <c r="AB24" s="486"/>
      <c r="AC24" s="487"/>
      <c r="AD24" s="546"/>
      <c r="AF24" s="1" t="str">
        <f>O23</f>
        <v>□</v>
      </c>
      <c r="AI24" s="11"/>
      <c r="AJ24" s="11"/>
      <c r="AK24" s="11"/>
      <c r="AN24" s="18" t="s">
        <v>64</v>
      </c>
      <c r="AO24" s="18" t="s">
        <v>65</v>
      </c>
      <c r="AP24" s="20" t="s">
        <v>88</v>
      </c>
      <c r="AQ24" s="20" t="s">
        <v>66</v>
      </c>
      <c r="BC24" s="2"/>
      <c r="BD24" s="2"/>
      <c r="BE24" s="2"/>
      <c r="BG24" s="2"/>
      <c r="BK24" s="1"/>
      <c r="BL24" s="1"/>
      <c r="BM24" s="1"/>
      <c r="BN24" s="1"/>
      <c r="BO24" s="1"/>
    </row>
    <row r="25" spans="2:67" ht="14.25" customHeight="1">
      <c r="B25" s="213"/>
      <c r="C25" s="960" t="s">
        <v>539</v>
      </c>
      <c r="D25" s="961"/>
      <c r="E25" s="961"/>
      <c r="F25" s="961"/>
      <c r="G25" s="961"/>
      <c r="H25" s="961"/>
      <c r="I25" s="962"/>
      <c r="J25" s="496" t="s">
        <v>68</v>
      </c>
      <c r="K25" s="498" t="s">
        <v>269</v>
      </c>
      <c r="L25" s="498"/>
      <c r="M25" s="266"/>
      <c r="N25" s="402"/>
      <c r="O25" s="500" t="s">
        <v>81</v>
      </c>
      <c r="P25" s="556" t="s">
        <v>270</v>
      </c>
      <c r="Q25" s="556"/>
      <c r="R25" s="403"/>
      <c r="S25" s="485"/>
      <c r="T25" s="486"/>
      <c r="U25" s="486"/>
      <c r="V25" s="486"/>
      <c r="W25" s="486"/>
      <c r="X25" s="486"/>
      <c r="Y25" s="486"/>
      <c r="Z25" s="486"/>
      <c r="AA25" s="486"/>
      <c r="AB25" s="486"/>
      <c r="AC25" s="487"/>
      <c r="AD25" s="544"/>
      <c r="AF25" s="17" t="str">
        <f>J25</f>
        <v>□</v>
      </c>
      <c r="AI25" s="18" t="str">
        <f>IF(AF25&amp;AF26="■□","●適合",IF(AF25&amp;AF26="□■","◆未達",IF(AF25&amp;AF26="□□","■未答","▼矛盾")))</f>
        <v>■未答</v>
      </c>
      <c r="AJ25" s="11"/>
      <c r="AK25" s="11"/>
      <c r="AM25" s="14" t="s">
        <v>83</v>
      </c>
      <c r="AN25" s="21" t="s">
        <v>84</v>
      </c>
      <c r="AO25" s="21" t="s">
        <v>85</v>
      </c>
      <c r="AP25" s="21" t="s">
        <v>86</v>
      </c>
      <c r="AQ25" s="21" t="s">
        <v>87</v>
      </c>
      <c r="BC25" s="2"/>
      <c r="BD25" s="2"/>
      <c r="BE25" s="2"/>
      <c r="BG25" s="2"/>
      <c r="BK25" s="1"/>
      <c r="BL25" s="1"/>
      <c r="BM25" s="1"/>
      <c r="BN25" s="1"/>
      <c r="BO25" s="1"/>
    </row>
    <row r="26" spans="2:67" ht="14.25" customHeight="1">
      <c r="B26" s="218"/>
      <c r="C26" s="963"/>
      <c r="D26" s="964"/>
      <c r="E26" s="964"/>
      <c r="F26" s="964"/>
      <c r="G26" s="964"/>
      <c r="H26" s="964"/>
      <c r="I26" s="965"/>
      <c r="J26" s="558"/>
      <c r="K26" s="481"/>
      <c r="L26" s="481"/>
      <c r="M26" s="262"/>
      <c r="N26" s="399"/>
      <c r="O26" s="555"/>
      <c r="P26" s="557"/>
      <c r="Q26" s="557"/>
      <c r="R26" s="404"/>
      <c r="S26" s="534"/>
      <c r="T26" s="535"/>
      <c r="U26" s="535"/>
      <c r="V26" s="535"/>
      <c r="W26" s="535"/>
      <c r="X26" s="535"/>
      <c r="Y26" s="535"/>
      <c r="Z26" s="535"/>
      <c r="AA26" s="535"/>
      <c r="AB26" s="535"/>
      <c r="AC26" s="536"/>
      <c r="AD26" s="546"/>
      <c r="AF26" s="1" t="str">
        <f>O25</f>
        <v>□</v>
      </c>
      <c r="AI26" s="11"/>
      <c r="AJ26" s="11"/>
      <c r="AK26" s="11"/>
      <c r="AN26" s="18" t="s">
        <v>64</v>
      </c>
      <c r="AO26" s="18" t="s">
        <v>65</v>
      </c>
      <c r="AP26" s="20" t="s">
        <v>88</v>
      </c>
      <c r="AQ26" s="20" t="s">
        <v>66</v>
      </c>
      <c r="BC26" s="2"/>
      <c r="BD26" s="2"/>
      <c r="BE26" s="2"/>
      <c r="BG26" s="2"/>
      <c r="BK26" s="1"/>
      <c r="BL26" s="1"/>
      <c r="BM26" s="1"/>
      <c r="BN26" s="1"/>
      <c r="BO26" s="1"/>
    </row>
    <row r="27" spans="2:67" ht="33" customHeight="1">
      <c r="B27" s="213" t="s">
        <v>554</v>
      </c>
      <c r="C27" s="212"/>
      <c r="D27" s="212"/>
      <c r="E27" s="212"/>
      <c r="F27" s="212"/>
      <c r="G27" s="212"/>
      <c r="H27" s="212"/>
      <c r="I27" s="214"/>
      <c r="J27" s="217"/>
      <c r="K27" s="216"/>
      <c r="L27" s="216"/>
      <c r="M27" s="216"/>
      <c r="N27" s="216"/>
      <c r="O27" s="216"/>
      <c r="P27" s="216"/>
      <c r="Q27" s="216"/>
      <c r="R27" s="216"/>
      <c r="S27" s="482" t="s">
        <v>452</v>
      </c>
      <c r="T27" s="483"/>
      <c r="U27" s="483"/>
      <c r="V27" s="483"/>
      <c r="W27" s="483"/>
      <c r="X27" s="483"/>
      <c r="Y27" s="483"/>
      <c r="Z27" s="483"/>
      <c r="AA27" s="483"/>
      <c r="AB27" s="483"/>
      <c r="AC27" s="484"/>
      <c r="AD27" s="104"/>
      <c r="AI27" s="11"/>
      <c r="AJ27" s="11"/>
      <c r="AK27" s="11"/>
      <c r="BC27" s="2"/>
      <c r="BD27" s="2"/>
      <c r="BE27" s="2"/>
      <c r="BG27" s="2"/>
      <c r="BK27" s="1"/>
      <c r="BL27" s="1"/>
      <c r="BM27" s="1"/>
      <c r="BN27" s="1"/>
      <c r="BO27" s="1"/>
    </row>
    <row r="28" spans="2:67" ht="14.25" customHeight="1">
      <c r="B28" s="213"/>
      <c r="C28" s="960" t="s">
        <v>440</v>
      </c>
      <c r="D28" s="961"/>
      <c r="E28" s="961"/>
      <c r="F28" s="961"/>
      <c r="G28" s="961"/>
      <c r="H28" s="961"/>
      <c r="I28" s="962"/>
      <c r="J28" s="496" t="s">
        <v>68</v>
      </c>
      <c r="K28" s="498" t="s">
        <v>269</v>
      </c>
      <c r="L28" s="498"/>
      <c r="M28" s="266"/>
      <c r="N28" s="402"/>
      <c r="O28" s="500" t="s">
        <v>81</v>
      </c>
      <c r="P28" s="556" t="s">
        <v>270</v>
      </c>
      <c r="Q28" s="556"/>
      <c r="R28" s="403"/>
      <c r="S28" s="485"/>
      <c r="T28" s="486"/>
      <c r="U28" s="486"/>
      <c r="V28" s="486"/>
      <c r="W28" s="486"/>
      <c r="X28" s="486"/>
      <c r="Y28" s="486"/>
      <c r="Z28" s="486"/>
      <c r="AA28" s="486"/>
      <c r="AB28" s="486"/>
      <c r="AC28" s="487"/>
      <c r="AD28" s="544"/>
      <c r="AF28" s="17" t="str">
        <f>J28</f>
        <v>□</v>
      </c>
      <c r="AI28" s="18" t="str">
        <f>IF(AF28&amp;AF29="■□","●適合",IF(AF28&amp;AF29="□■","◆未達",IF(AF28&amp;AF29="□□","■未答","▼矛盾")))</f>
        <v>■未答</v>
      </c>
      <c r="AJ28" s="11"/>
      <c r="AK28" s="11"/>
      <c r="AM28" s="14" t="s">
        <v>83</v>
      </c>
      <c r="AN28" s="21" t="s">
        <v>84</v>
      </c>
      <c r="AO28" s="21" t="s">
        <v>85</v>
      </c>
      <c r="AP28" s="21" t="s">
        <v>86</v>
      </c>
      <c r="AQ28" s="21" t="s">
        <v>87</v>
      </c>
      <c r="BC28" s="2"/>
      <c r="BD28" s="2"/>
      <c r="BE28" s="2"/>
      <c r="BG28" s="2"/>
      <c r="BK28" s="1"/>
      <c r="BL28" s="1"/>
      <c r="BM28" s="1"/>
      <c r="BN28" s="1"/>
      <c r="BO28" s="1"/>
    </row>
    <row r="29" spans="2:67" ht="14.25" customHeight="1">
      <c r="B29" s="213"/>
      <c r="C29" s="963"/>
      <c r="D29" s="964"/>
      <c r="E29" s="964"/>
      <c r="F29" s="964"/>
      <c r="G29" s="964"/>
      <c r="H29" s="964"/>
      <c r="I29" s="965"/>
      <c r="J29" s="558"/>
      <c r="K29" s="481"/>
      <c r="L29" s="481"/>
      <c r="M29" s="262"/>
      <c r="N29" s="399"/>
      <c r="O29" s="555"/>
      <c r="P29" s="557"/>
      <c r="Q29" s="557"/>
      <c r="R29" s="404"/>
      <c r="S29" s="485"/>
      <c r="T29" s="486"/>
      <c r="U29" s="486"/>
      <c r="V29" s="486"/>
      <c r="W29" s="486"/>
      <c r="X29" s="486"/>
      <c r="Y29" s="486"/>
      <c r="Z29" s="486"/>
      <c r="AA29" s="486"/>
      <c r="AB29" s="486"/>
      <c r="AC29" s="487"/>
      <c r="AD29" s="546"/>
      <c r="AF29" s="1" t="str">
        <f>O28</f>
        <v>□</v>
      </c>
      <c r="AI29" s="11"/>
      <c r="AJ29" s="11"/>
      <c r="AK29" s="11"/>
      <c r="AN29" s="18" t="s">
        <v>64</v>
      </c>
      <c r="AO29" s="18" t="s">
        <v>65</v>
      </c>
      <c r="AP29" s="20" t="s">
        <v>88</v>
      </c>
      <c r="AQ29" s="20" t="s">
        <v>66</v>
      </c>
      <c r="BC29" s="2"/>
      <c r="BD29" s="2"/>
      <c r="BE29" s="2"/>
      <c r="BG29" s="2"/>
      <c r="BK29" s="1"/>
      <c r="BL29" s="1"/>
      <c r="BM29" s="1"/>
      <c r="BN29" s="1"/>
      <c r="BO29" s="1"/>
    </row>
    <row r="30" spans="2:67" ht="14.25" customHeight="1">
      <c r="B30" s="213"/>
      <c r="C30" s="960" t="s">
        <v>441</v>
      </c>
      <c r="D30" s="961"/>
      <c r="E30" s="961"/>
      <c r="F30" s="961"/>
      <c r="G30" s="961"/>
      <c r="H30" s="961"/>
      <c r="I30" s="962"/>
      <c r="J30" s="496" t="s">
        <v>68</v>
      </c>
      <c r="K30" s="498" t="s">
        <v>269</v>
      </c>
      <c r="L30" s="498"/>
      <c r="M30" s="266"/>
      <c r="N30" s="402"/>
      <c r="O30" s="500" t="s">
        <v>81</v>
      </c>
      <c r="P30" s="556" t="s">
        <v>270</v>
      </c>
      <c r="Q30" s="556"/>
      <c r="R30" s="403"/>
      <c r="S30" s="485"/>
      <c r="T30" s="486"/>
      <c r="U30" s="486"/>
      <c r="V30" s="486"/>
      <c r="W30" s="486"/>
      <c r="X30" s="486"/>
      <c r="Y30" s="486"/>
      <c r="Z30" s="486"/>
      <c r="AA30" s="486"/>
      <c r="AB30" s="486"/>
      <c r="AC30" s="487"/>
      <c r="AD30" s="544"/>
      <c r="AF30" s="17" t="str">
        <f>J30</f>
        <v>□</v>
      </c>
      <c r="AI30" s="18" t="str">
        <f>IF(AF30&amp;AF31="■□","●適合",IF(AF30&amp;AF31="□■","◆未達",IF(AF30&amp;AF31="□□","■未答","▼矛盾")))</f>
        <v>■未答</v>
      </c>
      <c r="AJ30" s="11"/>
      <c r="AK30" s="11"/>
      <c r="AM30" s="14" t="s">
        <v>83</v>
      </c>
      <c r="AN30" s="21" t="s">
        <v>84</v>
      </c>
      <c r="AO30" s="21" t="s">
        <v>85</v>
      </c>
      <c r="AP30" s="21" t="s">
        <v>86</v>
      </c>
      <c r="AQ30" s="21" t="s">
        <v>87</v>
      </c>
      <c r="BC30" s="2"/>
      <c r="BD30" s="2"/>
      <c r="BE30" s="2"/>
      <c r="BG30" s="2"/>
      <c r="BK30" s="1"/>
      <c r="BL30" s="1"/>
      <c r="BM30" s="1"/>
      <c r="BN30" s="1"/>
      <c r="BO30" s="1"/>
    </row>
    <row r="31" spans="2:67" ht="14.25" customHeight="1">
      <c r="B31" s="213"/>
      <c r="C31" s="963"/>
      <c r="D31" s="964"/>
      <c r="E31" s="964"/>
      <c r="F31" s="964"/>
      <c r="G31" s="964"/>
      <c r="H31" s="964"/>
      <c r="I31" s="965"/>
      <c r="J31" s="558"/>
      <c r="K31" s="481"/>
      <c r="L31" s="481"/>
      <c r="M31" s="262"/>
      <c r="N31" s="399"/>
      <c r="O31" s="555"/>
      <c r="P31" s="557"/>
      <c r="Q31" s="557"/>
      <c r="R31" s="404"/>
      <c r="S31" s="485"/>
      <c r="T31" s="486"/>
      <c r="U31" s="486"/>
      <c r="V31" s="486"/>
      <c r="W31" s="486"/>
      <c r="X31" s="486"/>
      <c r="Y31" s="486"/>
      <c r="Z31" s="486"/>
      <c r="AA31" s="486"/>
      <c r="AB31" s="486"/>
      <c r="AC31" s="487"/>
      <c r="AD31" s="546"/>
      <c r="AF31" s="1" t="str">
        <f>O30</f>
        <v>□</v>
      </c>
      <c r="AI31" s="11"/>
      <c r="AJ31" s="11"/>
      <c r="AK31" s="11"/>
      <c r="AN31" s="18" t="s">
        <v>64</v>
      </c>
      <c r="AO31" s="18" t="s">
        <v>65</v>
      </c>
      <c r="AP31" s="20" t="s">
        <v>88</v>
      </c>
      <c r="AQ31" s="20" t="s">
        <v>66</v>
      </c>
      <c r="BC31" s="2"/>
      <c r="BD31" s="2"/>
      <c r="BE31" s="2"/>
      <c r="BG31" s="2"/>
      <c r="BK31" s="1"/>
      <c r="BL31" s="1"/>
      <c r="BM31" s="1"/>
      <c r="BN31" s="1"/>
      <c r="BO31" s="1"/>
    </row>
    <row r="32" spans="2:67" ht="14.25" customHeight="1">
      <c r="B32" s="213"/>
      <c r="C32" s="960" t="s">
        <v>555</v>
      </c>
      <c r="D32" s="961"/>
      <c r="E32" s="961"/>
      <c r="F32" s="961"/>
      <c r="G32" s="961"/>
      <c r="H32" s="961"/>
      <c r="I32" s="962"/>
      <c r="J32" s="496" t="s">
        <v>68</v>
      </c>
      <c r="K32" s="498" t="s">
        <v>269</v>
      </c>
      <c r="L32" s="498"/>
      <c r="M32" s="266"/>
      <c r="N32" s="402"/>
      <c r="O32" s="500" t="s">
        <v>81</v>
      </c>
      <c r="P32" s="556" t="s">
        <v>270</v>
      </c>
      <c r="Q32" s="556"/>
      <c r="R32" s="403"/>
      <c r="S32" s="485"/>
      <c r="T32" s="486"/>
      <c r="U32" s="486"/>
      <c r="V32" s="486"/>
      <c r="W32" s="486"/>
      <c r="X32" s="486"/>
      <c r="Y32" s="486"/>
      <c r="Z32" s="486"/>
      <c r="AA32" s="486"/>
      <c r="AB32" s="486"/>
      <c r="AC32" s="487"/>
      <c r="AD32" s="544"/>
      <c r="AF32" s="17" t="str">
        <f>J32</f>
        <v>□</v>
      </c>
      <c r="AI32" s="18" t="str">
        <f>IF(AF32&amp;AF33="■□","●適合",IF(AF32&amp;AF33="□■","◆未達",IF(AF32&amp;AF33="□□","■未答","▼矛盾")))</f>
        <v>■未答</v>
      </c>
      <c r="AJ32" s="11"/>
      <c r="AK32" s="11"/>
      <c r="AM32" s="14" t="s">
        <v>83</v>
      </c>
      <c r="AN32" s="21" t="s">
        <v>84</v>
      </c>
      <c r="AO32" s="21" t="s">
        <v>85</v>
      </c>
      <c r="AP32" s="21" t="s">
        <v>86</v>
      </c>
      <c r="AQ32" s="21" t="s">
        <v>87</v>
      </c>
      <c r="BC32" s="2"/>
      <c r="BD32" s="2"/>
      <c r="BE32" s="2"/>
      <c r="BG32" s="2"/>
      <c r="BK32" s="1"/>
      <c r="BL32" s="1"/>
      <c r="BM32" s="1"/>
      <c r="BN32" s="1"/>
      <c r="BO32" s="1"/>
    </row>
    <row r="33" spans="2:67" ht="14.25" customHeight="1" thickBot="1">
      <c r="B33" s="218"/>
      <c r="C33" s="963"/>
      <c r="D33" s="964"/>
      <c r="E33" s="964"/>
      <c r="F33" s="964"/>
      <c r="G33" s="964"/>
      <c r="H33" s="964"/>
      <c r="I33" s="965"/>
      <c r="J33" s="565"/>
      <c r="K33" s="566"/>
      <c r="L33" s="566"/>
      <c r="M33" s="277"/>
      <c r="N33" s="405"/>
      <c r="O33" s="567"/>
      <c r="P33" s="568"/>
      <c r="Q33" s="568"/>
      <c r="R33" s="406"/>
      <c r="S33" s="569"/>
      <c r="T33" s="570"/>
      <c r="U33" s="570"/>
      <c r="V33" s="570"/>
      <c r="W33" s="570"/>
      <c r="X33" s="570"/>
      <c r="Y33" s="570"/>
      <c r="Z33" s="570"/>
      <c r="AA33" s="570"/>
      <c r="AB33" s="570"/>
      <c r="AC33" s="571"/>
      <c r="AD33" s="572"/>
      <c r="AF33" s="1" t="str">
        <f>O32</f>
        <v>□</v>
      </c>
      <c r="AI33" s="11"/>
      <c r="AJ33" s="11"/>
      <c r="AK33" s="11"/>
      <c r="AN33" s="18" t="s">
        <v>64</v>
      </c>
      <c r="AO33" s="18" t="s">
        <v>65</v>
      </c>
      <c r="AP33" s="20" t="s">
        <v>88</v>
      </c>
      <c r="AQ33" s="20" t="s">
        <v>66</v>
      </c>
      <c r="BC33" s="2"/>
      <c r="BD33" s="2"/>
      <c r="BE33" s="2"/>
      <c r="BG33" s="2"/>
      <c r="BK33" s="1"/>
      <c r="BL33" s="1"/>
      <c r="BM33" s="1"/>
      <c r="BN33" s="1"/>
      <c r="BO33" s="1"/>
    </row>
    <row r="34" spans="2:67" ht="32.15" hidden="1" customHeight="1" thickBot="1">
      <c r="B34" s="970" t="s">
        <v>74</v>
      </c>
      <c r="C34" s="583"/>
      <c r="D34" s="804"/>
      <c r="E34" s="804"/>
      <c r="F34" s="804"/>
      <c r="G34" s="804"/>
      <c r="H34" s="804"/>
      <c r="I34" s="804"/>
      <c r="J34" s="576" t="s">
        <v>75</v>
      </c>
      <c r="K34" s="466"/>
      <c r="L34" s="466"/>
      <c r="M34" s="466"/>
      <c r="N34" s="466"/>
      <c r="O34" s="466"/>
      <c r="P34" s="466"/>
      <c r="Q34" s="466"/>
      <c r="R34" s="577"/>
      <c r="S34" s="576" t="s">
        <v>76</v>
      </c>
      <c r="T34" s="466"/>
      <c r="U34" s="466"/>
      <c r="V34" s="466"/>
      <c r="W34" s="466"/>
      <c r="X34" s="466"/>
      <c r="Y34" s="466"/>
      <c r="Z34" s="466"/>
      <c r="AA34" s="466"/>
      <c r="AB34" s="466"/>
      <c r="AC34" s="577"/>
      <c r="AD34" s="12" t="s">
        <v>77</v>
      </c>
      <c r="AI34" s="11" t="s">
        <v>78</v>
      </c>
      <c r="AJ34" s="11"/>
      <c r="AK34" s="11" t="s">
        <v>79</v>
      </c>
    </row>
    <row r="35" spans="2:67" ht="21" customHeight="1" thickBot="1">
      <c r="B35" s="125" t="s">
        <v>496</v>
      </c>
      <c r="C35" s="126"/>
      <c r="D35" s="127"/>
      <c r="E35" s="127"/>
      <c r="F35" s="127"/>
      <c r="G35" s="127"/>
      <c r="H35" s="127"/>
      <c r="I35" s="127"/>
      <c r="J35" s="128"/>
      <c r="K35" s="128"/>
      <c r="L35" s="128"/>
      <c r="M35" s="128"/>
      <c r="N35" s="128"/>
      <c r="O35" s="128"/>
      <c r="P35" s="128"/>
      <c r="Q35" s="128"/>
      <c r="R35" s="128"/>
      <c r="S35" s="129"/>
      <c r="T35" s="129"/>
      <c r="U35" s="129"/>
      <c r="V35" s="129"/>
      <c r="W35" s="129"/>
      <c r="X35" s="129"/>
      <c r="Y35" s="129"/>
      <c r="Z35" s="129"/>
      <c r="AA35" s="129"/>
      <c r="AB35" s="129"/>
      <c r="AC35" s="129"/>
      <c r="AD35" s="130"/>
      <c r="BC35" s="2"/>
      <c r="BD35" s="2"/>
      <c r="BE35" s="2"/>
      <c r="BG35" s="2"/>
      <c r="BK35" s="1"/>
      <c r="BL35" s="1"/>
      <c r="BM35" s="1"/>
      <c r="BN35" s="1"/>
      <c r="BO35" s="1"/>
    </row>
    <row r="36" spans="2:67" ht="21" customHeight="1" thickBot="1">
      <c r="B36" s="175" t="s">
        <v>522</v>
      </c>
      <c r="C36" s="176"/>
      <c r="D36" s="137"/>
      <c r="E36" s="137"/>
      <c r="F36" s="137"/>
      <c r="G36" s="137"/>
      <c r="H36" s="137"/>
      <c r="I36" s="137"/>
      <c r="J36" s="138"/>
      <c r="K36" s="138"/>
      <c r="L36" s="138"/>
      <c r="M36" s="138"/>
      <c r="N36" s="138"/>
      <c r="O36" s="138"/>
      <c r="P36" s="138"/>
      <c r="Q36" s="138"/>
      <c r="R36" s="138"/>
      <c r="S36" s="139"/>
      <c r="T36" s="139"/>
      <c r="U36" s="139"/>
      <c r="V36" s="139"/>
      <c r="W36" s="139"/>
      <c r="X36" s="139"/>
      <c r="Y36" s="139"/>
      <c r="Z36" s="139"/>
      <c r="AA36" s="139"/>
      <c r="AB36" s="139"/>
      <c r="AC36" s="139"/>
      <c r="AD36" s="140"/>
    </row>
    <row r="37" spans="2:67" ht="9.75" customHeight="1">
      <c r="B37" s="790" t="s">
        <v>506</v>
      </c>
      <c r="C37" s="944"/>
      <c r="D37" s="644" t="s">
        <v>414</v>
      </c>
      <c r="E37" s="645"/>
      <c r="F37" s="645"/>
      <c r="G37" s="645"/>
      <c r="H37" s="645"/>
      <c r="I37" s="646"/>
      <c r="J37" s="228"/>
      <c r="K37" s="229"/>
      <c r="L37" s="228"/>
      <c r="M37" s="228"/>
      <c r="N37" s="228"/>
      <c r="O37" s="228"/>
      <c r="P37" s="229"/>
      <c r="Q37" s="229"/>
      <c r="R37" s="230"/>
      <c r="S37" s="239"/>
      <c r="T37" s="240"/>
      <c r="U37" s="240"/>
      <c r="V37" s="240"/>
      <c r="W37" s="240"/>
      <c r="X37" s="240"/>
      <c r="Y37" s="240"/>
      <c r="Z37" s="240"/>
      <c r="AA37" s="240"/>
      <c r="AB37" s="240"/>
      <c r="AC37" s="240"/>
      <c r="AD37" s="647"/>
      <c r="AQ37" s="3"/>
      <c r="AR37" s="4"/>
    </row>
    <row r="38" spans="2:67" ht="24" customHeight="1">
      <c r="B38" s="791"/>
      <c r="C38" s="895"/>
      <c r="D38" s="602"/>
      <c r="E38" s="603"/>
      <c r="F38" s="603"/>
      <c r="G38" s="603"/>
      <c r="H38" s="603"/>
      <c r="I38" s="604"/>
      <c r="J38" s="23" t="s">
        <v>361</v>
      </c>
      <c r="K38" s="625" t="s">
        <v>407</v>
      </c>
      <c r="L38" s="625"/>
      <c r="M38" s="625"/>
      <c r="N38" s="625"/>
      <c r="O38" s="625"/>
      <c r="P38" s="625"/>
      <c r="Q38" s="625"/>
      <c r="R38" s="626"/>
      <c r="S38" s="283"/>
      <c r="T38" s="373"/>
      <c r="U38" s="373"/>
      <c r="V38" s="373"/>
      <c r="W38" s="373"/>
      <c r="X38" s="373"/>
      <c r="Y38" s="373"/>
      <c r="Z38" s="373"/>
      <c r="AA38" s="373"/>
      <c r="AB38" s="373"/>
      <c r="AC38" s="374"/>
      <c r="AD38" s="618"/>
      <c r="AF38" s="17" t="str">
        <f>+J38</f>
        <v>□</v>
      </c>
      <c r="AI38" s="20" t="str">
        <f>IF(AF38&amp;AF39&amp;AF40="■□□","◎無し",IF(AF38&amp;AF39&amp;AF40="□■□","●適合",IF(AF38&amp;AF39&amp;AF40="□□■","◆未達",IF(AF38&amp;AF39&amp;AF40="□□□","■未答","▼矛盾"))))</f>
        <v>■未答</v>
      </c>
      <c r="AJ38" s="26"/>
      <c r="AM38" s="14" t="s">
        <v>103</v>
      </c>
      <c r="AN38" s="21" t="s">
        <v>358</v>
      </c>
      <c r="AO38" s="21" t="s">
        <v>357</v>
      </c>
      <c r="AP38" s="21" t="s">
        <v>356</v>
      </c>
      <c r="AQ38" s="21" t="s">
        <v>355</v>
      </c>
      <c r="AR38" s="21" t="s">
        <v>87</v>
      </c>
    </row>
    <row r="39" spans="2:67" ht="12" customHeight="1">
      <c r="B39" s="791"/>
      <c r="C39" s="895"/>
      <c r="D39" s="602"/>
      <c r="E39" s="603"/>
      <c r="F39" s="603"/>
      <c r="G39" s="603"/>
      <c r="H39" s="603"/>
      <c r="I39" s="604"/>
      <c r="J39" s="235"/>
      <c r="K39" s="232"/>
      <c r="L39" s="233"/>
      <c r="M39" s="233"/>
      <c r="N39" s="233"/>
      <c r="O39" s="233"/>
      <c r="P39" s="232"/>
      <c r="Q39" s="232"/>
      <c r="R39" s="234"/>
      <c r="S39" s="243"/>
      <c r="T39" s="244"/>
      <c r="U39" s="244"/>
      <c r="V39" s="244"/>
      <c r="W39" s="244"/>
      <c r="X39" s="244"/>
      <c r="Y39" s="244"/>
      <c r="Z39" s="244"/>
      <c r="AA39" s="244"/>
      <c r="AB39" s="244"/>
      <c r="AC39" s="244"/>
      <c r="AD39" s="618"/>
      <c r="AF39" s="1" t="str">
        <f>+J40</f>
        <v>□</v>
      </c>
      <c r="AG39" s="1" t="str">
        <f>+S40</f>
        <v>□</v>
      </c>
      <c r="AM39" s="14"/>
      <c r="AN39" s="18" t="s">
        <v>99</v>
      </c>
      <c r="AO39" s="18" t="s">
        <v>64</v>
      </c>
      <c r="AP39" s="18" t="s">
        <v>65</v>
      </c>
      <c r="AQ39" s="20" t="s">
        <v>88</v>
      </c>
      <c r="AR39" s="20" t="s">
        <v>66</v>
      </c>
    </row>
    <row r="40" spans="2:67" ht="18" customHeight="1">
      <c r="B40" s="791"/>
      <c r="C40" s="895"/>
      <c r="D40" s="602"/>
      <c r="E40" s="603"/>
      <c r="F40" s="603"/>
      <c r="G40" s="603"/>
      <c r="H40" s="603"/>
      <c r="I40" s="604"/>
      <c r="J40" s="23" t="s">
        <v>361</v>
      </c>
      <c r="K40" s="447" t="s">
        <v>478</v>
      </c>
      <c r="L40" s="447"/>
      <c r="M40" s="447"/>
      <c r="N40" s="447"/>
      <c r="O40" s="447"/>
      <c r="P40" s="447"/>
      <c r="Q40" s="447"/>
      <c r="R40" s="448"/>
      <c r="S40" s="16" t="s">
        <v>351</v>
      </c>
      <c r="T40" s="244" t="s">
        <v>90</v>
      </c>
      <c r="U40" s="244"/>
      <c r="V40" s="244"/>
      <c r="W40" s="244"/>
      <c r="X40" s="244"/>
      <c r="Y40" s="244"/>
      <c r="Z40" s="244"/>
      <c r="AA40" s="244"/>
      <c r="AB40" s="244"/>
      <c r="AC40" s="244"/>
      <c r="AD40" s="618"/>
      <c r="AF40" s="1" t="str">
        <f>+J41</f>
        <v>□</v>
      </c>
      <c r="AG40" s="1" t="str">
        <f>+S41</f>
        <v>□</v>
      </c>
      <c r="AM40" s="14"/>
      <c r="AN40" s="58"/>
      <c r="AO40" s="58"/>
      <c r="AP40" s="58"/>
      <c r="AQ40" s="58"/>
      <c r="AR40" s="58"/>
      <c r="AS40" s="58"/>
      <c r="AT40" s="4"/>
    </row>
    <row r="41" spans="2:67" ht="18" customHeight="1">
      <c r="B41" s="791"/>
      <c r="C41" s="895"/>
      <c r="D41" s="602"/>
      <c r="E41" s="603"/>
      <c r="F41" s="603"/>
      <c r="G41" s="603"/>
      <c r="H41" s="603"/>
      <c r="I41" s="604"/>
      <c r="J41" s="23" t="s">
        <v>361</v>
      </c>
      <c r="K41" s="447" t="s">
        <v>479</v>
      </c>
      <c r="L41" s="447"/>
      <c r="M41" s="447"/>
      <c r="N41" s="447"/>
      <c r="O41" s="447"/>
      <c r="P41" s="447"/>
      <c r="Q41" s="447"/>
      <c r="R41" s="448"/>
      <c r="S41" s="16" t="s">
        <v>351</v>
      </c>
      <c r="T41" s="244" t="s">
        <v>480</v>
      </c>
      <c r="U41" s="244"/>
      <c r="V41" s="244"/>
      <c r="W41" s="244"/>
      <c r="X41" s="244"/>
      <c r="Y41" s="244"/>
      <c r="Z41" s="244"/>
      <c r="AA41" s="244"/>
      <c r="AB41" s="244"/>
      <c r="AC41" s="244"/>
      <c r="AD41" s="618"/>
      <c r="AM41" s="14"/>
      <c r="AN41" s="19"/>
      <c r="AO41" s="19"/>
      <c r="AP41" s="19"/>
      <c r="AQ41" s="19"/>
      <c r="AR41" s="26"/>
      <c r="AS41" s="26"/>
      <c r="AT41" s="4"/>
    </row>
    <row r="42" spans="2:67" ht="18" customHeight="1">
      <c r="B42" s="791"/>
      <c r="C42" s="895"/>
      <c r="D42" s="602"/>
      <c r="E42" s="603"/>
      <c r="F42" s="603"/>
      <c r="G42" s="603"/>
      <c r="H42" s="603"/>
      <c r="I42" s="604"/>
      <c r="J42" s="231"/>
      <c r="K42" s="236"/>
      <c r="L42" s="237"/>
      <c r="M42" s="236"/>
      <c r="N42" s="236"/>
      <c r="O42" s="236"/>
      <c r="P42" s="236"/>
      <c r="Q42" s="236"/>
      <c r="R42" s="238"/>
      <c r="S42" s="243"/>
      <c r="T42" s="244"/>
      <c r="U42" s="244"/>
      <c r="V42" s="244"/>
      <c r="W42" s="244"/>
      <c r="X42" s="244"/>
      <c r="Y42" s="244"/>
      <c r="Z42" s="244"/>
      <c r="AA42" s="244"/>
      <c r="AB42" s="244"/>
      <c r="AC42" s="244"/>
      <c r="AD42" s="618"/>
    </row>
    <row r="43" spans="2:67" ht="23.25" customHeight="1">
      <c r="B43" s="791"/>
      <c r="C43" s="895"/>
      <c r="D43" s="602"/>
      <c r="E43" s="603"/>
      <c r="F43" s="603"/>
      <c r="G43" s="603"/>
      <c r="H43" s="603"/>
      <c r="I43" s="604"/>
      <c r="J43" s="233"/>
      <c r="K43" s="232"/>
      <c r="L43" s="233"/>
      <c r="M43" s="233"/>
      <c r="N43" s="233"/>
      <c r="O43" s="233"/>
      <c r="P43" s="232"/>
      <c r="Q43" s="232"/>
      <c r="R43" s="234"/>
      <c r="S43" s="245"/>
      <c r="T43" s="244"/>
      <c r="U43" s="244"/>
      <c r="V43" s="244"/>
      <c r="W43" s="244"/>
      <c r="X43" s="244"/>
      <c r="Y43" s="244"/>
      <c r="Z43" s="244"/>
      <c r="AA43" s="244"/>
      <c r="AB43" s="244"/>
      <c r="AC43" s="244"/>
      <c r="AD43" s="618"/>
      <c r="AM43" s="14"/>
      <c r="AN43" s="19"/>
      <c r="AO43" s="19"/>
      <c r="AP43" s="19"/>
      <c r="AQ43" s="19"/>
      <c r="AR43" s="26"/>
      <c r="BH43" s="1"/>
      <c r="BI43" s="1"/>
      <c r="BJ43" s="1"/>
      <c r="BK43" s="1"/>
      <c r="BL43" s="1"/>
      <c r="BM43" s="1"/>
      <c r="BN43" s="1"/>
      <c r="BO43" s="1"/>
    </row>
    <row r="44" spans="2:67" ht="20.149999999999999" customHeight="1">
      <c r="B44" s="791"/>
      <c r="C44" s="895"/>
      <c r="D44" s="257"/>
      <c r="E44" s="592" t="s">
        <v>473</v>
      </c>
      <c r="F44" s="593"/>
      <c r="G44" s="593"/>
      <c r="H44" s="593"/>
      <c r="I44" s="594"/>
      <c r="J44" s="235"/>
      <c r="K44" s="779"/>
      <c r="L44" s="779"/>
      <c r="M44" s="779"/>
      <c r="N44" s="233"/>
      <c r="O44" s="232"/>
      <c r="P44" s="232"/>
      <c r="Q44" s="232"/>
      <c r="R44" s="234"/>
      <c r="S44" s="102" t="s">
        <v>361</v>
      </c>
      <c r="T44" s="968" t="s">
        <v>401</v>
      </c>
      <c r="U44" s="968"/>
      <c r="V44" s="968"/>
      <c r="W44" s="101" t="s">
        <v>351</v>
      </c>
      <c r="X44" s="968" t="s">
        <v>400</v>
      </c>
      <c r="Y44" s="968"/>
      <c r="Z44" s="968"/>
      <c r="AA44" s="375"/>
      <c r="AB44" s="375"/>
      <c r="AC44" s="376"/>
      <c r="AD44" s="168"/>
      <c r="AF44" s="4" t="str">
        <f t="shared" ref="AF44:AF49" si="0">+S44</f>
        <v>□</v>
      </c>
      <c r="AG44" s="4" t="str">
        <f t="shared" ref="AG44:AG49" si="1">+W44</f>
        <v>□</v>
      </c>
      <c r="AH44" s="98" t="s">
        <v>406</v>
      </c>
      <c r="AJ44" s="26"/>
      <c r="AK44" s="18" t="str">
        <f t="shared" ref="AK44:AK49" si="2">IF(AF44&amp;AG44="■□","－",IF(AF44&amp;AG44="□■",AH44,IF(AF44&amp;AG44="□□","■未答","▼矛盾")))</f>
        <v>■未答</v>
      </c>
      <c r="BH44" s="1"/>
      <c r="BI44" s="1"/>
      <c r="BJ44" s="1"/>
      <c r="BK44" s="1"/>
      <c r="BL44" s="1"/>
      <c r="BM44" s="1"/>
      <c r="BN44" s="1"/>
      <c r="BO44" s="1"/>
    </row>
    <row r="45" spans="2:67" ht="20.149999999999999" customHeight="1">
      <c r="B45" s="791"/>
      <c r="C45" s="895"/>
      <c r="D45" s="257"/>
      <c r="E45" s="592" t="s">
        <v>474</v>
      </c>
      <c r="F45" s="593"/>
      <c r="G45" s="593"/>
      <c r="H45" s="593"/>
      <c r="I45" s="594"/>
      <c r="J45" s="235"/>
      <c r="K45" s="236"/>
      <c r="L45" s="236"/>
      <c r="M45" s="236"/>
      <c r="N45" s="233"/>
      <c r="O45" s="236"/>
      <c r="P45" s="236"/>
      <c r="Q45" s="236"/>
      <c r="R45" s="238"/>
      <c r="S45" s="102" t="s">
        <v>361</v>
      </c>
      <c r="T45" s="968" t="s">
        <v>401</v>
      </c>
      <c r="U45" s="968"/>
      <c r="V45" s="968"/>
      <c r="W45" s="101" t="s">
        <v>351</v>
      </c>
      <c r="X45" s="968" t="s">
        <v>400</v>
      </c>
      <c r="Y45" s="968"/>
      <c r="Z45" s="968"/>
      <c r="AA45" s="375"/>
      <c r="AB45" s="375"/>
      <c r="AC45" s="376"/>
      <c r="AD45" s="168"/>
      <c r="AF45" s="4" t="str">
        <f t="shared" si="0"/>
        <v>□</v>
      </c>
      <c r="AG45" s="4" t="str">
        <f t="shared" si="1"/>
        <v>□</v>
      </c>
      <c r="AH45" s="98" t="s">
        <v>405</v>
      </c>
      <c r="AK45" s="18" t="str">
        <f t="shared" si="2"/>
        <v>■未答</v>
      </c>
      <c r="BH45" s="1"/>
      <c r="BI45" s="1"/>
      <c r="BJ45" s="1"/>
      <c r="BK45" s="1"/>
      <c r="BL45" s="1"/>
      <c r="BM45" s="1"/>
      <c r="BN45" s="1"/>
      <c r="BO45" s="1"/>
    </row>
    <row r="46" spans="2:67" ht="28" customHeight="1">
      <c r="B46" s="791"/>
      <c r="C46" s="895"/>
      <c r="D46" s="257"/>
      <c r="E46" s="592" t="s">
        <v>475</v>
      </c>
      <c r="F46" s="593"/>
      <c r="G46" s="593"/>
      <c r="H46" s="593"/>
      <c r="I46" s="594"/>
      <c r="J46" s="235"/>
      <c r="K46" s="236"/>
      <c r="L46" s="236"/>
      <c r="M46" s="236"/>
      <c r="N46" s="233"/>
      <c r="O46" s="236"/>
      <c r="P46" s="236"/>
      <c r="Q46" s="236"/>
      <c r="R46" s="238"/>
      <c r="S46" s="102" t="s">
        <v>361</v>
      </c>
      <c r="T46" s="968" t="s">
        <v>401</v>
      </c>
      <c r="U46" s="968"/>
      <c r="V46" s="968"/>
      <c r="W46" s="101" t="s">
        <v>351</v>
      </c>
      <c r="X46" s="968" t="s">
        <v>400</v>
      </c>
      <c r="Y46" s="968"/>
      <c r="Z46" s="968"/>
      <c r="AA46" s="375"/>
      <c r="AB46" s="375"/>
      <c r="AC46" s="376"/>
      <c r="AD46" s="168"/>
      <c r="AF46" s="4" t="str">
        <f t="shared" si="0"/>
        <v>□</v>
      </c>
      <c r="AG46" s="4" t="str">
        <f t="shared" si="1"/>
        <v>□</v>
      </c>
      <c r="AH46" s="98" t="s">
        <v>404</v>
      </c>
      <c r="AK46" s="18" t="str">
        <f t="shared" si="2"/>
        <v>■未答</v>
      </c>
      <c r="BH46" s="1"/>
      <c r="BI46" s="1"/>
      <c r="BJ46" s="1"/>
      <c r="BK46" s="1"/>
      <c r="BL46" s="1"/>
      <c r="BM46" s="1"/>
      <c r="BN46" s="1"/>
      <c r="BO46" s="1"/>
    </row>
    <row r="47" spans="2:67" ht="20.149999999999999" customHeight="1">
      <c r="B47" s="791"/>
      <c r="C47" s="895"/>
      <c r="D47" s="257"/>
      <c r="E47" s="592" t="s">
        <v>476</v>
      </c>
      <c r="F47" s="593"/>
      <c r="G47" s="593"/>
      <c r="H47" s="593"/>
      <c r="I47" s="594"/>
      <c r="J47" s="235"/>
      <c r="K47" s="236"/>
      <c r="L47" s="237"/>
      <c r="M47" s="236"/>
      <c r="N47" s="233"/>
      <c r="O47" s="236"/>
      <c r="P47" s="236"/>
      <c r="Q47" s="236"/>
      <c r="R47" s="238"/>
      <c r="S47" s="102" t="s">
        <v>361</v>
      </c>
      <c r="T47" s="968" t="s">
        <v>401</v>
      </c>
      <c r="U47" s="968"/>
      <c r="V47" s="968"/>
      <c r="W47" s="101" t="s">
        <v>351</v>
      </c>
      <c r="X47" s="968" t="s">
        <v>400</v>
      </c>
      <c r="Y47" s="968"/>
      <c r="Z47" s="968"/>
      <c r="AA47" s="375"/>
      <c r="AB47" s="375"/>
      <c r="AC47" s="376"/>
      <c r="AD47" s="168"/>
      <c r="AF47" s="4" t="str">
        <f t="shared" si="0"/>
        <v>□</v>
      </c>
      <c r="AG47" s="4" t="str">
        <f t="shared" si="1"/>
        <v>□</v>
      </c>
      <c r="AH47" s="98" t="s">
        <v>403</v>
      </c>
      <c r="AJ47" s="19"/>
      <c r="AK47" s="18" t="str">
        <f t="shared" si="2"/>
        <v>■未答</v>
      </c>
      <c r="BH47" s="1"/>
      <c r="BI47" s="1"/>
      <c r="BJ47" s="1"/>
      <c r="BK47" s="1"/>
      <c r="BL47" s="1"/>
      <c r="BM47" s="1"/>
      <c r="BN47" s="1"/>
      <c r="BO47" s="1"/>
    </row>
    <row r="48" spans="2:67" ht="20.149999999999999" customHeight="1">
      <c r="B48" s="791"/>
      <c r="C48" s="895"/>
      <c r="D48" s="257"/>
      <c r="E48" s="592" t="s">
        <v>477</v>
      </c>
      <c r="F48" s="593"/>
      <c r="G48" s="593"/>
      <c r="H48" s="593"/>
      <c r="I48" s="594"/>
      <c r="J48" s="235"/>
      <c r="K48" s="236"/>
      <c r="L48" s="237"/>
      <c r="M48" s="236"/>
      <c r="N48" s="233"/>
      <c r="O48" s="236"/>
      <c r="P48" s="236"/>
      <c r="Q48" s="236"/>
      <c r="R48" s="238"/>
      <c r="S48" s="102" t="s">
        <v>361</v>
      </c>
      <c r="T48" s="968" t="s">
        <v>401</v>
      </c>
      <c r="U48" s="968"/>
      <c r="V48" s="968"/>
      <c r="W48" s="101" t="s">
        <v>351</v>
      </c>
      <c r="X48" s="968" t="s">
        <v>400</v>
      </c>
      <c r="Y48" s="968"/>
      <c r="Z48" s="968"/>
      <c r="AA48" s="375"/>
      <c r="AB48" s="375"/>
      <c r="AC48" s="376"/>
      <c r="AD48" s="168"/>
      <c r="AF48" s="4" t="str">
        <f t="shared" si="0"/>
        <v>□</v>
      </c>
      <c r="AG48" s="4" t="str">
        <f t="shared" si="1"/>
        <v>□</v>
      </c>
      <c r="AH48" s="98" t="s">
        <v>402</v>
      </c>
      <c r="AJ48" s="19"/>
      <c r="AK48" s="18" t="str">
        <f t="shared" si="2"/>
        <v>■未答</v>
      </c>
      <c r="BH48" s="1"/>
      <c r="BI48" s="1"/>
      <c r="BJ48" s="1"/>
      <c r="BK48" s="1"/>
      <c r="BL48" s="1"/>
      <c r="BM48" s="1"/>
      <c r="BN48" s="1"/>
      <c r="BO48" s="1"/>
    </row>
    <row r="49" spans="2:67" ht="36" customHeight="1" thickBot="1">
      <c r="B49" s="791"/>
      <c r="C49" s="895"/>
      <c r="D49" s="257"/>
      <c r="E49" s="595" t="s">
        <v>545</v>
      </c>
      <c r="F49" s="596"/>
      <c r="G49" s="596"/>
      <c r="H49" s="596"/>
      <c r="I49" s="597"/>
      <c r="J49" s="235"/>
      <c r="K49" s="232"/>
      <c r="L49" s="232"/>
      <c r="M49" s="232"/>
      <c r="N49" s="233"/>
      <c r="O49" s="232"/>
      <c r="P49" s="232"/>
      <c r="Q49" s="232"/>
      <c r="R49" s="234"/>
      <c r="S49" s="79" t="s">
        <v>361</v>
      </c>
      <c r="T49" s="967" t="s">
        <v>401</v>
      </c>
      <c r="U49" s="967"/>
      <c r="V49" s="967"/>
      <c r="W49" s="100" t="s">
        <v>351</v>
      </c>
      <c r="X49" s="967" t="s">
        <v>400</v>
      </c>
      <c r="Y49" s="967"/>
      <c r="Z49" s="967"/>
      <c r="AA49" s="312"/>
      <c r="AB49" s="312"/>
      <c r="AC49" s="321"/>
      <c r="AD49" s="99"/>
      <c r="AF49" s="4" t="str">
        <f t="shared" si="0"/>
        <v>□</v>
      </c>
      <c r="AG49" s="4" t="str">
        <f t="shared" si="1"/>
        <v>□</v>
      </c>
      <c r="AH49" s="98" t="s">
        <v>399</v>
      </c>
      <c r="AJ49" s="26"/>
      <c r="AK49" s="18" t="str">
        <f t="shared" si="2"/>
        <v>■未答</v>
      </c>
      <c r="BH49" s="1"/>
      <c r="BI49" s="1"/>
      <c r="BJ49" s="1"/>
      <c r="BK49" s="1"/>
      <c r="BL49" s="1"/>
      <c r="BM49" s="1"/>
      <c r="BN49" s="1"/>
      <c r="BO49" s="1"/>
    </row>
    <row r="50" spans="2:67" ht="22" customHeight="1">
      <c r="B50" s="578" t="s">
        <v>398</v>
      </c>
      <c r="C50" s="986"/>
      <c r="D50" s="644" t="s">
        <v>415</v>
      </c>
      <c r="E50" s="645"/>
      <c r="F50" s="645"/>
      <c r="G50" s="645"/>
      <c r="H50" s="645"/>
      <c r="I50" s="646"/>
      <c r="J50" s="61" t="s">
        <v>361</v>
      </c>
      <c r="K50" s="229" t="s">
        <v>169</v>
      </c>
      <c r="L50" s="229"/>
      <c r="M50" s="229"/>
      <c r="N50" s="228"/>
      <c r="O50" s="228"/>
      <c r="P50" s="229"/>
      <c r="Q50" s="229"/>
      <c r="R50" s="230"/>
      <c r="S50" s="239"/>
      <c r="T50" s="240"/>
      <c r="U50" s="240"/>
      <c r="V50" s="240"/>
      <c r="W50" s="240"/>
      <c r="X50" s="240"/>
      <c r="Y50" s="240"/>
      <c r="Z50" s="240"/>
      <c r="AA50" s="240"/>
      <c r="AB50" s="240"/>
      <c r="AC50" s="377" t="s">
        <v>102</v>
      </c>
      <c r="AD50" s="647"/>
      <c r="AF50" s="17" t="str">
        <f>+J50</f>
        <v>□</v>
      </c>
      <c r="AI50" s="20" t="str">
        <f>IF(AF50&amp;AF51&amp;AF52&amp;AF53="■□□□","◎無し",IF(AF50&amp;AF51&amp;AF52&amp;AF53="□■□□","Ｅ適合",IF(AF50&amp;AF51&amp;AF52&amp;AF53="□□■□","●適合",IF(AF50&amp;AF51&amp;AF52&amp;AF53="□□□■","◆未達",IF(AF50&amp;AF51&amp;AF52&amp;AF53="□□□□","■未答","▼矛盾")))))</f>
        <v>■未答</v>
      </c>
      <c r="AJ50" s="26"/>
      <c r="AM50" s="14" t="s">
        <v>91</v>
      </c>
      <c r="AN50" s="24" t="s">
        <v>367</v>
      </c>
      <c r="AO50" s="24" t="s">
        <v>366</v>
      </c>
      <c r="AP50" s="24" t="s">
        <v>365</v>
      </c>
      <c r="AQ50" s="24" t="s">
        <v>364</v>
      </c>
      <c r="AR50" s="24" t="s">
        <v>363</v>
      </c>
      <c r="AS50" s="24" t="s">
        <v>87</v>
      </c>
      <c r="BH50" s="1"/>
      <c r="BI50" s="1"/>
      <c r="BJ50" s="1"/>
      <c r="BK50" s="1"/>
      <c r="BL50" s="1"/>
      <c r="BM50" s="1"/>
      <c r="BN50" s="1"/>
      <c r="BO50" s="1"/>
    </row>
    <row r="51" spans="2:67" ht="22" customHeight="1">
      <c r="B51" s="580"/>
      <c r="C51" s="987"/>
      <c r="D51" s="602"/>
      <c r="E51" s="603"/>
      <c r="F51" s="603"/>
      <c r="G51" s="603"/>
      <c r="H51" s="603"/>
      <c r="I51" s="604"/>
      <c r="J51" s="28" t="s">
        <v>361</v>
      </c>
      <c r="K51" s="447" t="s">
        <v>523</v>
      </c>
      <c r="L51" s="447"/>
      <c r="M51" s="447"/>
      <c r="N51" s="447"/>
      <c r="O51" s="447"/>
      <c r="P51" s="447"/>
      <c r="Q51" s="447"/>
      <c r="R51" s="448"/>
      <c r="S51" s="685" t="s">
        <v>170</v>
      </c>
      <c r="T51" s="623"/>
      <c r="U51" s="446"/>
      <c r="V51" s="446"/>
      <c r="W51" s="62" t="s">
        <v>397</v>
      </c>
      <c r="X51" s="446"/>
      <c r="Y51" s="446"/>
      <c r="Z51" s="244"/>
      <c r="AA51" s="244"/>
      <c r="AB51" s="244"/>
      <c r="AC51" s="244"/>
      <c r="AD51" s="618"/>
      <c r="AF51" s="1" t="str">
        <f>+J51</f>
        <v>□</v>
      </c>
      <c r="AM51" s="14"/>
      <c r="AN51" s="18" t="s">
        <v>63</v>
      </c>
      <c r="AO51" s="18" t="s">
        <v>172</v>
      </c>
      <c r="AP51" s="18" t="s">
        <v>64</v>
      </c>
      <c r="AQ51" s="18" t="s">
        <v>65</v>
      </c>
      <c r="AR51" s="20" t="s">
        <v>88</v>
      </c>
      <c r="AS51" s="20" t="s">
        <v>66</v>
      </c>
      <c r="BF51" s="1"/>
      <c r="BH51" s="1"/>
      <c r="BI51" s="1"/>
      <c r="BJ51" s="1"/>
      <c r="BK51" s="1"/>
      <c r="BL51" s="1"/>
      <c r="BM51" s="1"/>
      <c r="BN51" s="1"/>
      <c r="BO51" s="1"/>
    </row>
    <row r="52" spans="2:67" ht="22" customHeight="1">
      <c r="B52" s="580"/>
      <c r="C52" s="987"/>
      <c r="D52" s="256"/>
      <c r="E52" s="948" t="s">
        <v>173</v>
      </c>
      <c r="F52" s="949"/>
      <c r="G52" s="949"/>
      <c r="H52" s="949"/>
      <c r="I52" s="950"/>
      <c r="J52" s="233"/>
      <c r="K52" s="232"/>
      <c r="L52" s="232"/>
      <c r="M52" s="232"/>
      <c r="N52" s="232"/>
      <c r="O52" s="232"/>
      <c r="P52" s="232"/>
      <c r="Q52" s="232"/>
      <c r="R52" s="234"/>
      <c r="S52" s="245"/>
      <c r="T52" s="244"/>
      <c r="U52" s="244"/>
      <c r="V52" s="244"/>
      <c r="W52" s="244"/>
      <c r="X52" s="451"/>
      <c r="Y52" s="451"/>
      <c r="Z52" s="244"/>
      <c r="AA52" s="244"/>
      <c r="AB52" s="244"/>
      <c r="AC52" s="261"/>
      <c r="AD52" s="618"/>
      <c r="AF52" s="1" t="str">
        <f>+J53</f>
        <v>□</v>
      </c>
      <c r="AI52" s="63">
        <f>IF(X51=0,0,U51/X51)</f>
        <v>0</v>
      </c>
      <c r="AK52" s="18" t="str">
        <f>IF(AI52=0,"",IF(AI52&gt;(22/21),"◆過勾配","●適合"))</f>
        <v/>
      </c>
      <c r="BF52" s="1"/>
      <c r="BH52" s="1"/>
      <c r="BI52" s="1"/>
      <c r="BJ52" s="1"/>
      <c r="BK52" s="1"/>
      <c r="BL52" s="1"/>
      <c r="BM52" s="1"/>
      <c r="BN52" s="1"/>
      <c r="BO52" s="1"/>
    </row>
    <row r="53" spans="2:67" ht="22" customHeight="1">
      <c r="B53" s="580"/>
      <c r="C53" s="987"/>
      <c r="D53" s="256"/>
      <c r="E53" s="951"/>
      <c r="F53" s="952"/>
      <c r="G53" s="952"/>
      <c r="H53" s="952"/>
      <c r="I53" s="953"/>
      <c r="J53" s="28" t="s">
        <v>351</v>
      </c>
      <c r="K53" s="447" t="s">
        <v>174</v>
      </c>
      <c r="L53" s="447"/>
      <c r="M53" s="447"/>
      <c r="N53" s="447"/>
      <c r="O53" s="447"/>
      <c r="P53" s="447"/>
      <c r="Q53" s="447"/>
      <c r="R53" s="448"/>
      <c r="S53" s="737" t="s">
        <v>175</v>
      </c>
      <c r="T53" s="624"/>
      <c r="U53" s="624"/>
      <c r="V53" s="624"/>
      <c r="W53" s="446"/>
      <c r="X53" s="446"/>
      <c r="Y53" s="167" t="s">
        <v>359</v>
      </c>
      <c r="Z53" s="244"/>
      <c r="AA53" s="244"/>
      <c r="AB53" s="244"/>
      <c r="AC53" s="261"/>
      <c r="AD53" s="618"/>
      <c r="AF53" s="1" t="str">
        <f>+J54</f>
        <v>□</v>
      </c>
      <c r="AI53" s="64" t="s">
        <v>396</v>
      </c>
      <c r="BF53" s="1"/>
      <c r="BH53" s="1"/>
      <c r="BI53" s="1"/>
      <c r="BJ53" s="1"/>
      <c r="BK53" s="1"/>
      <c r="BL53" s="1"/>
      <c r="BM53" s="1"/>
      <c r="BN53" s="1"/>
      <c r="BO53" s="1"/>
    </row>
    <row r="54" spans="2:67" ht="22" customHeight="1">
      <c r="B54" s="580"/>
      <c r="C54" s="987"/>
      <c r="D54" s="256"/>
      <c r="E54" s="971" t="s">
        <v>177</v>
      </c>
      <c r="F54" s="972"/>
      <c r="G54" s="972"/>
      <c r="H54" s="972"/>
      <c r="I54" s="973"/>
      <c r="J54" s="28" t="s">
        <v>351</v>
      </c>
      <c r="K54" s="447" t="s">
        <v>524</v>
      </c>
      <c r="L54" s="447"/>
      <c r="M54" s="447"/>
      <c r="N54" s="447"/>
      <c r="O54" s="447"/>
      <c r="P54" s="447"/>
      <c r="Q54" s="447"/>
      <c r="R54" s="448"/>
      <c r="S54" s="737" t="s">
        <v>179</v>
      </c>
      <c r="T54" s="624"/>
      <c r="U54" s="624"/>
      <c r="V54" s="624"/>
      <c r="W54" s="446"/>
      <c r="X54" s="446"/>
      <c r="Y54" s="167" t="s">
        <v>359</v>
      </c>
      <c r="Z54" s="244"/>
      <c r="AA54" s="244"/>
      <c r="AB54" s="244"/>
      <c r="AC54" s="261"/>
      <c r="AD54" s="618"/>
      <c r="AI54" s="65" t="s">
        <v>180</v>
      </c>
      <c r="AK54" s="20" t="str">
        <f>IF(W54&gt;0,IF(W54&lt;195,"◆195未満","●適合"),"■未答")</f>
        <v>■未答</v>
      </c>
      <c r="BF54" s="1"/>
      <c r="BH54" s="1"/>
      <c r="BI54" s="1"/>
      <c r="BJ54" s="1"/>
      <c r="BK54" s="1"/>
      <c r="BL54" s="1"/>
      <c r="BM54" s="1"/>
      <c r="BN54" s="1"/>
      <c r="BO54" s="1"/>
    </row>
    <row r="55" spans="2:67" ht="20.149999999999999" customHeight="1">
      <c r="B55" s="580"/>
      <c r="C55" s="987"/>
      <c r="D55" s="256"/>
      <c r="E55" s="948" t="s">
        <v>395</v>
      </c>
      <c r="F55" s="949"/>
      <c r="G55" s="949"/>
      <c r="H55" s="949"/>
      <c r="I55" s="950"/>
      <c r="J55" s="232"/>
      <c r="K55" s="232"/>
      <c r="L55" s="232"/>
      <c r="M55" s="232"/>
      <c r="N55" s="232"/>
      <c r="O55" s="232"/>
      <c r="P55" s="232"/>
      <c r="Q55" s="232"/>
      <c r="R55" s="234"/>
      <c r="S55" s="166"/>
      <c r="T55" s="966" t="s">
        <v>182</v>
      </c>
      <c r="U55" s="966"/>
      <c r="V55" s="966"/>
      <c r="W55" s="966"/>
      <c r="X55" s="966"/>
      <c r="Y55" s="966"/>
      <c r="Z55" s="453">
        <f>+W53*2+W54</f>
        <v>0</v>
      </c>
      <c r="AA55" s="453"/>
      <c r="AB55" s="167" t="s">
        <v>359</v>
      </c>
      <c r="AC55" s="244"/>
      <c r="AD55" s="618"/>
      <c r="AI55" s="65" t="s">
        <v>183</v>
      </c>
      <c r="AK55" s="20" t="str">
        <f>IF(Z55&gt;0,IF(AND(Z55&gt;=550,Z55&lt;=650),"●適合","◆未達"),"■未答")</f>
        <v>■未答</v>
      </c>
      <c r="BF55" s="1"/>
      <c r="BH55" s="1"/>
      <c r="BI55" s="1"/>
      <c r="BJ55" s="1"/>
      <c r="BK55" s="1"/>
      <c r="BL55" s="1"/>
      <c r="BM55" s="1"/>
      <c r="BN55" s="1"/>
      <c r="BO55" s="1"/>
    </row>
    <row r="56" spans="2:67" ht="20.149999999999999" customHeight="1">
      <c r="B56" s="580"/>
      <c r="C56" s="987"/>
      <c r="D56" s="256"/>
      <c r="E56" s="991"/>
      <c r="F56" s="992"/>
      <c r="G56" s="992"/>
      <c r="H56" s="992"/>
      <c r="I56" s="993"/>
      <c r="J56" s="232"/>
      <c r="K56" s="232"/>
      <c r="L56" s="232"/>
      <c r="M56" s="232"/>
      <c r="N56" s="232"/>
      <c r="O56" s="232"/>
      <c r="P56" s="232"/>
      <c r="Q56" s="232"/>
      <c r="R56" s="234"/>
      <c r="S56" s="737" t="s">
        <v>184</v>
      </c>
      <c r="T56" s="624"/>
      <c r="U56" s="624"/>
      <c r="V56" s="624"/>
      <c r="W56" s="446"/>
      <c r="X56" s="446"/>
      <c r="Y56" s="167" t="s">
        <v>359</v>
      </c>
      <c r="Z56" s="244"/>
      <c r="AA56" s="244"/>
      <c r="AB56" s="244"/>
      <c r="AC56" s="244"/>
      <c r="AD56" s="618"/>
      <c r="AI56" s="45" t="s">
        <v>185</v>
      </c>
      <c r="AK56" s="20" t="str">
        <f>IF(W56&gt;0,IF(W56&gt;30,"◆30超過","●適合"),"■未答")</f>
        <v>■未答</v>
      </c>
      <c r="BF56" s="1"/>
      <c r="BH56" s="1"/>
      <c r="BI56" s="1"/>
      <c r="BJ56" s="1"/>
      <c r="BK56" s="1"/>
      <c r="BL56" s="1"/>
      <c r="BM56" s="1"/>
      <c r="BN56" s="1"/>
      <c r="BO56" s="1"/>
    </row>
    <row r="57" spans="2:67" ht="8.25" customHeight="1">
      <c r="B57" s="580"/>
      <c r="C57" s="987"/>
      <c r="D57" s="256"/>
      <c r="E57" s="991"/>
      <c r="F57" s="992"/>
      <c r="G57" s="992"/>
      <c r="H57" s="992"/>
      <c r="I57" s="993"/>
      <c r="J57" s="232"/>
      <c r="K57" s="232"/>
      <c r="L57" s="232"/>
      <c r="M57" s="232"/>
      <c r="N57" s="232"/>
      <c r="O57" s="232"/>
      <c r="P57" s="232"/>
      <c r="Q57" s="232"/>
      <c r="R57" s="234"/>
      <c r="S57" s="245"/>
      <c r="T57" s="244"/>
      <c r="U57" s="244"/>
      <c r="V57" s="244"/>
      <c r="W57" s="244"/>
      <c r="X57" s="244"/>
      <c r="Y57" s="244"/>
      <c r="Z57" s="244"/>
      <c r="AA57" s="244"/>
      <c r="AB57" s="244"/>
      <c r="AC57" s="244"/>
      <c r="AD57" s="618"/>
      <c r="AI57" s="45"/>
      <c r="AO57" s="58"/>
      <c r="BF57" s="1"/>
      <c r="BH57" s="1"/>
      <c r="BI57" s="1"/>
      <c r="BJ57" s="1"/>
      <c r="BK57" s="1"/>
      <c r="BL57" s="1"/>
      <c r="BM57" s="1"/>
      <c r="BN57" s="1"/>
      <c r="BO57" s="1"/>
    </row>
    <row r="58" spans="2:67" ht="20.149999999999999" customHeight="1">
      <c r="B58" s="580"/>
      <c r="C58" s="987"/>
      <c r="D58" s="256"/>
      <c r="E58" s="991"/>
      <c r="F58" s="992"/>
      <c r="G58" s="992"/>
      <c r="H58" s="992"/>
      <c r="I58" s="993"/>
      <c r="J58" s="232"/>
      <c r="K58" s="232"/>
      <c r="L58" s="232"/>
      <c r="M58" s="232"/>
      <c r="N58" s="232"/>
      <c r="O58" s="232"/>
      <c r="P58" s="232"/>
      <c r="Q58" s="232"/>
      <c r="R58" s="234"/>
      <c r="S58" s="243"/>
      <c r="T58" s="244"/>
      <c r="U58" s="244"/>
      <c r="V58" s="244"/>
      <c r="W58" s="244"/>
      <c r="X58" s="244"/>
      <c r="Y58" s="244"/>
      <c r="Z58" s="244"/>
      <c r="AA58" s="244"/>
      <c r="AB58" s="244"/>
      <c r="AC58" s="244"/>
      <c r="AD58" s="618"/>
      <c r="AI58" s="45"/>
      <c r="BF58" s="1"/>
      <c r="BH58" s="1"/>
      <c r="BI58" s="1"/>
      <c r="BJ58" s="1"/>
      <c r="BK58" s="1"/>
      <c r="BL58" s="1"/>
      <c r="BM58" s="1"/>
      <c r="BN58" s="1"/>
      <c r="BO58" s="1"/>
    </row>
    <row r="59" spans="2:67" ht="20.149999999999999" customHeight="1">
      <c r="B59" s="580"/>
      <c r="C59" s="987"/>
      <c r="D59" s="256"/>
      <c r="E59" s="257"/>
      <c r="F59" s="948" t="s">
        <v>394</v>
      </c>
      <c r="G59" s="949"/>
      <c r="H59" s="949"/>
      <c r="I59" s="950"/>
      <c r="J59" s="232"/>
      <c r="K59" s="232"/>
      <c r="L59" s="232"/>
      <c r="M59" s="232"/>
      <c r="N59" s="232"/>
      <c r="O59" s="232"/>
      <c r="P59" s="232"/>
      <c r="Q59" s="232"/>
      <c r="R59" s="234"/>
      <c r="S59" s="243" t="s">
        <v>351</v>
      </c>
      <c r="T59" s="244" t="s">
        <v>187</v>
      </c>
      <c r="U59" s="244"/>
      <c r="V59" s="244"/>
      <c r="W59" s="244"/>
      <c r="X59" s="244"/>
      <c r="Y59" s="244"/>
      <c r="Z59" s="244"/>
      <c r="AA59" s="244"/>
      <c r="AB59" s="244"/>
      <c r="AC59" s="244"/>
      <c r="AD59" s="618"/>
      <c r="AG59" s="1" t="str">
        <f>+S59</f>
        <v>□</v>
      </c>
      <c r="AI59" s="45" t="s">
        <v>188</v>
      </c>
      <c r="AK59" s="20" t="str">
        <f>IF(AG59&amp;AG60&amp;AG61&amp;AG62&amp;AG63="■□□□□","◎無し",IF(AG59&amp;AG60&amp;AG61&amp;AG62&amp;AG63="□■□□□","◆寸法",IF(AG59&amp;AG60&amp;AG61&amp;AG62&amp;AG63="□□■□□","①階段",IF(AG59&amp;AG60&amp;AG61&amp;AG62&amp;AG63="□□□■□","②階段",IF(AG59&amp;AG60&amp;AG61&amp;AG62&amp;AG63="□□□□■","③階段",IF(AG59&amp;AG60&amp;AG61&amp;AG62&amp;AG63="□□□□□","■未答","▼矛盾"))))))</f>
        <v>■未答</v>
      </c>
      <c r="AM59" s="14" t="s">
        <v>189</v>
      </c>
      <c r="AN59" s="24" t="s">
        <v>393</v>
      </c>
      <c r="AO59" s="24" t="s">
        <v>392</v>
      </c>
      <c r="AP59" s="24" t="s">
        <v>391</v>
      </c>
      <c r="AQ59" s="24" t="s">
        <v>390</v>
      </c>
      <c r="AR59" s="24" t="s">
        <v>389</v>
      </c>
      <c r="AS59" s="24" t="s">
        <v>389</v>
      </c>
      <c r="AT59" s="24" t="s">
        <v>87</v>
      </c>
      <c r="BF59" s="1"/>
      <c r="BH59" s="1"/>
      <c r="BI59" s="1"/>
      <c r="BJ59" s="1"/>
      <c r="BK59" s="1"/>
      <c r="BL59" s="1"/>
      <c r="BM59" s="1"/>
      <c r="BN59" s="1"/>
      <c r="BO59" s="1"/>
    </row>
    <row r="60" spans="2:67" ht="20.149999999999999" customHeight="1">
      <c r="B60" s="580"/>
      <c r="C60" s="987"/>
      <c r="D60" s="256"/>
      <c r="E60" s="257"/>
      <c r="F60" s="951"/>
      <c r="G60" s="952"/>
      <c r="H60" s="952"/>
      <c r="I60" s="953"/>
      <c r="J60" s="232"/>
      <c r="K60" s="232"/>
      <c r="L60" s="232"/>
      <c r="M60" s="232"/>
      <c r="N60" s="232"/>
      <c r="O60" s="232"/>
      <c r="P60" s="232"/>
      <c r="Q60" s="232"/>
      <c r="R60" s="234"/>
      <c r="S60" s="243" t="s">
        <v>351</v>
      </c>
      <c r="T60" s="244" t="s">
        <v>195</v>
      </c>
      <c r="U60" s="244"/>
      <c r="V60" s="244"/>
      <c r="W60" s="244"/>
      <c r="X60" s="244"/>
      <c r="Y60" s="244"/>
      <c r="Z60" s="244"/>
      <c r="AA60" s="244"/>
      <c r="AB60" s="244"/>
      <c r="AC60" s="244"/>
      <c r="AD60" s="618"/>
      <c r="AG60" s="1" t="str">
        <f>+S60</f>
        <v>□</v>
      </c>
      <c r="AM60" s="14"/>
      <c r="AN60" s="18" t="s">
        <v>63</v>
      </c>
      <c r="AO60" s="18" t="s">
        <v>196</v>
      </c>
      <c r="AP60" s="18" t="s">
        <v>197</v>
      </c>
      <c r="AQ60" s="18" t="s">
        <v>198</v>
      </c>
      <c r="AR60" s="20" t="s">
        <v>199</v>
      </c>
      <c r="AS60" s="20" t="s">
        <v>88</v>
      </c>
      <c r="AT60" s="66" t="s">
        <v>66</v>
      </c>
      <c r="BF60" s="1"/>
      <c r="BH60" s="1"/>
      <c r="BI60" s="1"/>
      <c r="BJ60" s="1"/>
      <c r="BK60" s="1"/>
      <c r="BL60" s="1"/>
      <c r="BM60" s="1"/>
      <c r="BN60" s="1"/>
      <c r="BO60" s="1"/>
    </row>
    <row r="61" spans="2:67" ht="20.149999999999999" customHeight="1">
      <c r="B61" s="580"/>
      <c r="C61" s="987"/>
      <c r="D61" s="256"/>
      <c r="E61" s="257"/>
      <c r="F61" s="948" t="s">
        <v>388</v>
      </c>
      <c r="G61" s="949"/>
      <c r="H61" s="949"/>
      <c r="I61" s="950"/>
      <c r="J61" s="232"/>
      <c r="K61" s="232"/>
      <c r="L61" s="232"/>
      <c r="M61" s="232"/>
      <c r="N61" s="232"/>
      <c r="O61" s="232"/>
      <c r="P61" s="232"/>
      <c r="Q61" s="232"/>
      <c r="R61" s="234"/>
      <c r="S61" s="243" t="s">
        <v>351</v>
      </c>
      <c r="T61" s="244" t="s">
        <v>201</v>
      </c>
      <c r="U61" s="244"/>
      <c r="V61" s="244"/>
      <c r="W61" s="244"/>
      <c r="X61" s="244"/>
      <c r="Y61" s="244"/>
      <c r="Z61" s="244"/>
      <c r="AA61" s="244"/>
      <c r="AB61" s="244"/>
      <c r="AC61" s="244"/>
      <c r="AD61" s="618"/>
      <c r="AG61" s="1" t="str">
        <f>+S61</f>
        <v>□</v>
      </c>
      <c r="BF61" s="1"/>
      <c r="BH61" s="1"/>
      <c r="BI61" s="1"/>
      <c r="BJ61" s="1"/>
      <c r="BK61" s="1"/>
      <c r="BL61" s="1"/>
      <c r="BM61" s="1"/>
      <c r="BN61" s="1"/>
      <c r="BO61" s="1"/>
    </row>
    <row r="62" spans="2:67" ht="20.149999999999999" customHeight="1">
      <c r="B62" s="580"/>
      <c r="C62" s="987"/>
      <c r="D62" s="256"/>
      <c r="E62" s="257"/>
      <c r="F62" s="951"/>
      <c r="G62" s="952"/>
      <c r="H62" s="952"/>
      <c r="I62" s="953"/>
      <c r="J62" s="232"/>
      <c r="K62" s="232"/>
      <c r="L62" s="232"/>
      <c r="M62" s="232"/>
      <c r="N62" s="232"/>
      <c r="O62" s="232"/>
      <c r="P62" s="232"/>
      <c r="Q62" s="232"/>
      <c r="R62" s="234"/>
      <c r="S62" s="243" t="s">
        <v>351</v>
      </c>
      <c r="T62" s="244" t="s">
        <v>202</v>
      </c>
      <c r="U62" s="244"/>
      <c r="V62" s="244"/>
      <c r="W62" s="244"/>
      <c r="X62" s="244"/>
      <c r="Y62" s="244"/>
      <c r="Z62" s="244"/>
      <c r="AA62" s="244"/>
      <c r="AB62" s="244"/>
      <c r="AC62" s="244"/>
      <c r="AD62" s="618"/>
      <c r="AG62" s="1" t="str">
        <f>+S62</f>
        <v>□</v>
      </c>
      <c r="BF62" s="1"/>
      <c r="BH62" s="1"/>
      <c r="BI62" s="1"/>
      <c r="BJ62" s="1"/>
      <c r="BK62" s="1"/>
      <c r="BL62" s="1"/>
      <c r="BM62" s="1"/>
      <c r="BN62" s="1"/>
      <c r="BO62" s="1"/>
    </row>
    <row r="63" spans="2:67" ht="20.149999999999999" customHeight="1">
      <c r="B63" s="580"/>
      <c r="C63" s="987"/>
      <c r="D63" s="256"/>
      <c r="E63" s="257"/>
      <c r="F63" s="948" t="s">
        <v>387</v>
      </c>
      <c r="G63" s="949"/>
      <c r="H63" s="949"/>
      <c r="I63" s="950"/>
      <c r="J63" s="232"/>
      <c r="K63" s="232"/>
      <c r="L63" s="232"/>
      <c r="M63" s="232"/>
      <c r="N63" s="232"/>
      <c r="O63" s="232"/>
      <c r="P63" s="232"/>
      <c r="Q63" s="232"/>
      <c r="R63" s="234"/>
      <c r="S63" s="243" t="s">
        <v>351</v>
      </c>
      <c r="T63" s="244" t="s">
        <v>204</v>
      </c>
      <c r="U63" s="244"/>
      <c r="V63" s="244"/>
      <c r="W63" s="244"/>
      <c r="X63" s="244"/>
      <c r="Y63" s="244"/>
      <c r="Z63" s="244"/>
      <c r="AA63" s="244"/>
      <c r="AB63" s="244"/>
      <c r="AC63" s="244"/>
      <c r="AD63" s="618"/>
      <c r="AG63" s="1" t="str">
        <f>+S63</f>
        <v>□</v>
      </c>
      <c r="BF63" s="1"/>
      <c r="BH63" s="1"/>
      <c r="BI63" s="1"/>
      <c r="BJ63" s="1"/>
      <c r="BK63" s="1"/>
      <c r="BL63" s="1"/>
      <c r="BM63" s="1"/>
      <c r="BN63" s="1"/>
      <c r="BO63" s="1"/>
    </row>
    <row r="64" spans="2:67" ht="20.149999999999999" customHeight="1" thickBot="1">
      <c r="B64" s="582"/>
      <c r="C64" s="988"/>
      <c r="D64" s="308"/>
      <c r="E64" s="272"/>
      <c r="F64" s="997"/>
      <c r="G64" s="998"/>
      <c r="H64" s="998"/>
      <c r="I64" s="999"/>
      <c r="J64" s="273"/>
      <c r="K64" s="273"/>
      <c r="L64" s="273"/>
      <c r="M64" s="273"/>
      <c r="N64" s="273"/>
      <c r="O64" s="273"/>
      <c r="P64" s="273"/>
      <c r="Q64" s="273"/>
      <c r="R64" s="274"/>
      <c r="S64" s="275"/>
      <c r="T64" s="276"/>
      <c r="U64" s="276"/>
      <c r="V64" s="276"/>
      <c r="W64" s="276"/>
      <c r="X64" s="276"/>
      <c r="Y64" s="276"/>
      <c r="Z64" s="276"/>
      <c r="AA64" s="276"/>
      <c r="AB64" s="276"/>
      <c r="AC64" s="276"/>
      <c r="AD64" s="639"/>
      <c r="BF64" s="1"/>
      <c r="BH64" s="1"/>
      <c r="BI64" s="1"/>
      <c r="BJ64" s="1"/>
      <c r="BK64" s="1"/>
      <c r="BL64" s="1"/>
      <c r="BM64" s="1"/>
      <c r="BN64" s="1"/>
      <c r="BO64" s="1"/>
    </row>
    <row r="65" spans="2:67" ht="20.149999999999999" customHeight="1">
      <c r="B65" s="578" t="s">
        <v>386</v>
      </c>
      <c r="C65" s="579"/>
      <c r="D65" s="644" t="s">
        <v>416</v>
      </c>
      <c r="E65" s="645"/>
      <c r="F65" s="645"/>
      <c r="G65" s="645"/>
      <c r="H65" s="645"/>
      <c r="I65" s="646"/>
      <c r="J65" s="67" t="s">
        <v>351</v>
      </c>
      <c r="K65" s="68" t="s">
        <v>206</v>
      </c>
      <c r="L65" s="229"/>
      <c r="M65" s="229"/>
      <c r="N65" s="229"/>
      <c r="O65" s="229"/>
      <c r="P65" s="229"/>
      <c r="Q65" s="200"/>
      <c r="R65" s="230"/>
      <c r="S65" s="239"/>
      <c r="T65" s="240"/>
      <c r="U65" s="240"/>
      <c r="V65" s="240"/>
      <c r="W65" s="240"/>
      <c r="X65" s="240"/>
      <c r="Y65" s="240"/>
      <c r="Z65" s="240"/>
      <c r="AA65" s="240"/>
      <c r="AB65" s="240"/>
      <c r="AC65" s="240"/>
      <c r="AD65" s="666"/>
      <c r="AF65" s="17" t="str">
        <f>+J65</f>
        <v>□</v>
      </c>
      <c r="AI65" s="20" t="str">
        <f>IF(AF65&amp;AF66&amp;AF67="■□□","●適合",IF(AF65&amp;AF66&amp;AF67="□■□","◆未達",IF(AF65&amp;AF66&amp;AF67="□□■","◆未達",IF(AF65&amp;AF66&amp;AF67="□□□","■未答","▼矛盾"))))</f>
        <v>■未答</v>
      </c>
      <c r="AJ65" s="26"/>
      <c r="AM65" s="14" t="s">
        <v>103</v>
      </c>
      <c r="AN65" s="21" t="s">
        <v>358</v>
      </c>
      <c r="AO65" s="21" t="s">
        <v>357</v>
      </c>
      <c r="AP65" s="21" t="s">
        <v>356</v>
      </c>
      <c r="AQ65" s="21" t="s">
        <v>355</v>
      </c>
      <c r="AR65" s="21" t="s">
        <v>87</v>
      </c>
      <c r="AU65" s="2"/>
      <c r="AV65" s="2"/>
      <c r="AW65" s="2"/>
      <c r="BF65" s="1"/>
      <c r="BH65" s="1"/>
      <c r="BI65" s="1"/>
      <c r="BJ65" s="1"/>
      <c r="BK65" s="1"/>
      <c r="BL65" s="1"/>
      <c r="BM65" s="1"/>
      <c r="BN65" s="1"/>
      <c r="BO65" s="1"/>
    </row>
    <row r="66" spans="2:67" ht="20.149999999999999" customHeight="1">
      <c r="B66" s="580"/>
      <c r="C66" s="581"/>
      <c r="D66" s="602"/>
      <c r="E66" s="603"/>
      <c r="F66" s="603"/>
      <c r="G66" s="603"/>
      <c r="H66" s="603"/>
      <c r="I66" s="604"/>
      <c r="J66" s="70" t="s">
        <v>351</v>
      </c>
      <c r="K66" s="159" t="s">
        <v>207</v>
      </c>
      <c r="L66" s="232"/>
      <c r="M66" s="232"/>
      <c r="N66" s="232"/>
      <c r="O66" s="232"/>
      <c r="P66" s="232"/>
      <c r="Q66" s="200"/>
      <c r="R66" s="234"/>
      <c r="S66" s="245"/>
      <c r="T66" s="244"/>
      <c r="U66" s="244"/>
      <c r="V66" s="244"/>
      <c r="W66" s="244"/>
      <c r="X66" s="244"/>
      <c r="Y66" s="244"/>
      <c r="Z66" s="244"/>
      <c r="AA66" s="244"/>
      <c r="AB66" s="244"/>
      <c r="AC66" s="244"/>
      <c r="AD66" s="667"/>
      <c r="AF66" s="1" t="str">
        <f>+J66</f>
        <v>□</v>
      </c>
      <c r="AM66" s="14"/>
      <c r="AN66" s="18" t="s">
        <v>64</v>
      </c>
      <c r="AO66" s="18" t="s">
        <v>65</v>
      </c>
      <c r="AP66" s="18" t="s">
        <v>65</v>
      </c>
      <c r="AQ66" s="20" t="s">
        <v>88</v>
      </c>
      <c r="AR66" s="20" t="s">
        <v>66</v>
      </c>
      <c r="AU66" s="2"/>
      <c r="AV66" s="2"/>
      <c r="AW66" s="2"/>
      <c r="BF66" s="1"/>
      <c r="BH66" s="1"/>
      <c r="BI66" s="1"/>
      <c r="BJ66" s="1"/>
      <c r="BK66" s="1"/>
      <c r="BL66" s="1"/>
      <c r="BM66" s="1"/>
      <c r="BN66" s="1"/>
      <c r="BO66" s="1"/>
    </row>
    <row r="67" spans="2:67" ht="20.149999999999999" customHeight="1">
      <c r="B67" s="580"/>
      <c r="C67" s="581"/>
      <c r="D67" s="602"/>
      <c r="E67" s="603"/>
      <c r="F67" s="603"/>
      <c r="G67" s="603"/>
      <c r="H67" s="603"/>
      <c r="I67" s="604"/>
      <c r="J67" s="71" t="s">
        <v>351</v>
      </c>
      <c r="K67" s="44" t="s">
        <v>208</v>
      </c>
      <c r="L67" s="252"/>
      <c r="M67" s="252"/>
      <c r="N67" s="252"/>
      <c r="O67" s="252"/>
      <c r="P67" s="252"/>
      <c r="Q67" s="200"/>
      <c r="R67" s="253"/>
      <c r="S67" s="254"/>
      <c r="T67" s="255"/>
      <c r="U67" s="255"/>
      <c r="V67" s="255"/>
      <c r="W67" s="255"/>
      <c r="X67" s="255"/>
      <c r="Y67" s="255"/>
      <c r="Z67" s="255"/>
      <c r="AA67" s="255"/>
      <c r="AB67" s="255"/>
      <c r="AC67" s="255"/>
      <c r="AD67" s="668"/>
      <c r="AF67" s="1" t="str">
        <f>+J67</f>
        <v>□</v>
      </c>
      <c r="AU67" s="2"/>
      <c r="AV67" s="2"/>
      <c r="AW67" s="2"/>
      <c r="BF67" s="1"/>
      <c r="BH67" s="1"/>
      <c r="BI67" s="1"/>
      <c r="BJ67" s="1"/>
      <c r="BK67" s="1"/>
      <c r="BL67" s="1"/>
      <c r="BM67" s="1"/>
      <c r="BN67" s="1"/>
      <c r="BO67" s="1"/>
    </row>
    <row r="68" spans="2:67" ht="16" customHeight="1">
      <c r="B68" s="580"/>
      <c r="C68" s="581"/>
      <c r="D68" s="978"/>
      <c r="E68" s="72" t="s">
        <v>417</v>
      </c>
      <c r="F68" s="994" t="s">
        <v>418</v>
      </c>
      <c r="G68" s="995"/>
      <c r="H68" s="995"/>
      <c r="I68" s="996"/>
      <c r="J68" s="378"/>
      <c r="K68" s="378"/>
      <c r="L68" s="378"/>
      <c r="M68" s="378"/>
      <c r="N68" s="378"/>
      <c r="O68" s="378"/>
      <c r="P68" s="378"/>
      <c r="Q68" s="378"/>
      <c r="R68" s="379"/>
      <c r="S68" s="246"/>
      <c r="T68" s="247"/>
      <c r="U68" s="247"/>
      <c r="V68" s="247"/>
      <c r="W68" s="247"/>
      <c r="X68" s="247"/>
      <c r="Y68" s="247"/>
      <c r="Z68" s="247"/>
      <c r="AA68" s="247"/>
      <c r="AB68" s="247"/>
      <c r="AC68" s="247"/>
      <c r="AD68" s="322"/>
      <c r="AU68" s="2"/>
      <c r="AV68" s="2"/>
      <c r="AW68" s="2"/>
      <c r="BF68" s="1"/>
      <c r="BH68" s="1"/>
      <c r="BI68" s="1"/>
      <c r="BJ68" s="1"/>
      <c r="BK68" s="1"/>
      <c r="BL68" s="1"/>
      <c r="BM68" s="1"/>
      <c r="BN68" s="1"/>
      <c r="BO68" s="1"/>
    </row>
    <row r="69" spans="2:67" ht="17.149999999999999" customHeight="1">
      <c r="B69" s="580"/>
      <c r="C69" s="581"/>
      <c r="D69" s="978"/>
      <c r="E69" s="595" t="s">
        <v>33</v>
      </c>
      <c r="F69" s="495" t="s">
        <v>419</v>
      </c>
      <c r="G69" s="560"/>
      <c r="H69" s="560"/>
      <c r="I69" s="677"/>
      <c r="J69" s="28" t="s">
        <v>361</v>
      </c>
      <c r="K69" s="160" t="s">
        <v>169</v>
      </c>
      <c r="L69" s="160"/>
      <c r="M69" s="160"/>
      <c r="N69" s="15"/>
      <c r="O69" s="15"/>
      <c r="P69" s="160"/>
      <c r="Q69" s="160"/>
      <c r="R69" s="161"/>
      <c r="S69" s="40"/>
      <c r="T69" s="41"/>
      <c r="U69" s="41"/>
      <c r="V69" s="41"/>
      <c r="W69" s="41"/>
      <c r="X69" s="41"/>
      <c r="Y69" s="42"/>
      <c r="Z69" s="42"/>
      <c r="AA69" s="80"/>
      <c r="AB69" s="80"/>
      <c r="AC69" s="35" t="s">
        <v>102</v>
      </c>
      <c r="AD69" s="672"/>
      <c r="AE69" s="59"/>
      <c r="AF69" s="17" t="str">
        <f t="shared" ref="AF69:AF86" si="3">+J69</f>
        <v>□</v>
      </c>
      <c r="AI69" s="20" t="str">
        <f>IF(AF69&amp;AF70&amp;AF71&amp;AF72="■□□□","◎無し",IF(AF69&amp;AF70&amp;AF71&amp;AF72="□■□□","Ｅ適合",IF(AF69&amp;AF70&amp;AF71&amp;AF72="□□■□","●適合",IF(AF69&amp;AF70&amp;AF71&amp;AF72="□□□■","◆未達",IF(AF69&amp;AF70&amp;AF71&amp;AF72="□□□□","■未答","▼矛盾")))))</f>
        <v>■未答</v>
      </c>
      <c r="AJ69" s="26"/>
      <c r="AM69" s="14" t="s">
        <v>91</v>
      </c>
      <c r="AN69" s="24" t="s">
        <v>367</v>
      </c>
      <c r="AO69" s="24" t="s">
        <v>366</v>
      </c>
      <c r="AP69" s="24" t="s">
        <v>365</v>
      </c>
      <c r="AQ69" s="24" t="s">
        <v>364</v>
      </c>
      <c r="AR69" s="24" t="s">
        <v>363</v>
      </c>
      <c r="AS69" s="24" t="s">
        <v>87</v>
      </c>
      <c r="AU69" s="2"/>
      <c r="AV69" s="2"/>
      <c r="AW69" s="2"/>
      <c r="BF69" s="1"/>
      <c r="BH69" s="1"/>
      <c r="BI69" s="1"/>
      <c r="BJ69" s="1"/>
      <c r="BK69" s="1"/>
      <c r="BL69" s="1"/>
      <c r="BM69" s="1"/>
      <c r="BN69" s="1"/>
      <c r="BO69" s="1"/>
    </row>
    <row r="70" spans="2:67" ht="17.149999999999999" customHeight="1">
      <c r="B70" s="580"/>
      <c r="C70" s="581"/>
      <c r="D70" s="978"/>
      <c r="E70" s="675"/>
      <c r="F70" s="533"/>
      <c r="G70" s="678"/>
      <c r="H70" s="678"/>
      <c r="I70" s="679"/>
      <c r="J70" s="28" t="s">
        <v>361</v>
      </c>
      <c r="K70" s="664" t="s">
        <v>523</v>
      </c>
      <c r="L70" s="664"/>
      <c r="M70" s="664"/>
      <c r="N70" s="664"/>
      <c r="O70" s="664"/>
      <c r="P70" s="664"/>
      <c r="Q70" s="664"/>
      <c r="R70" s="665"/>
      <c r="S70" s="757" t="s">
        <v>213</v>
      </c>
      <c r="T70" s="440"/>
      <c r="U70" s="440"/>
      <c r="V70" s="440"/>
      <c r="W70" s="440"/>
      <c r="X70" s="440"/>
      <c r="Y70" s="976" t="s">
        <v>377</v>
      </c>
      <c r="Z70" s="976"/>
      <c r="AA70" s="446"/>
      <c r="AB70" s="446"/>
      <c r="AC70" s="43"/>
      <c r="AD70" s="667"/>
      <c r="AF70" s="1" t="str">
        <f t="shared" si="3"/>
        <v>□</v>
      </c>
      <c r="AG70" s="1" t="str">
        <f>+W71</f>
        <v>□</v>
      </c>
      <c r="AI70" s="65" t="s">
        <v>215</v>
      </c>
      <c r="AK70" s="74" t="str">
        <f>IF(AA70=0,"■未答",DEGREES(ATAN(1/AA70)))</f>
        <v>■未答</v>
      </c>
      <c r="AM70" s="14"/>
      <c r="AN70" s="18" t="s">
        <v>63</v>
      </c>
      <c r="AO70" s="18" t="s">
        <v>172</v>
      </c>
      <c r="AP70" s="18" t="s">
        <v>64</v>
      </c>
      <c r="AQ70" s="18" t="s">
        <v>65</v>
      </c>
      <c r="AR70" s="20" t="s">
        <v>88</v>
      </c>
      <c r="AS70" s="20" t="s">
        <v>66</v>
      </c>
      <c r="AU70" s="2"/>
      <c r="AV70" s="2"/>
      <c r="AW70" s="2"/>
      <c r="BF70" s="1"/>
      <c r="BH70" s="1"/>
      <c r="BI70" s="1"/>
      <c r="BJ70" s="1"/>
      <c r="BK70" s="1"/>
      <c r="BL70" s="1"/>
      <c r="BM70" s="1"/>
      <c r="BN70" s="1"/>
      <c r="BO70" s="1"/>
    </row>
    <row r="71" spans="2:67" ht="17.149999999999999" customHeight="1">
      <c r="B71" s="580"/>
      <c r="C71" s="581"/>
      <c r="D71" s="978"/>
      <c r="E71" s="675"/>
      <c r="F71" s="533"/>
      <c r="G71" s="678"/>
      <c r="H71" s="678"/>
      <c r="I71" s="679"/>
      <c r="J71" s="28" t="s">
        <v>351</v>
      </c>
      <c r="K71" s="625" t="s">
        <v>174</v>
      </c>
      <c r="L71" s="625"/>
      <c r="M71" s="625"/>
      <c r="N71" s="625"/>
      <c r="O71" s="625"/>
      <c r="P71" s="625"/>
      <c r="Q71" s="625"/>
      <c r="R71" s="626"/>
      <c r="S71" s="757" t="s">
        <v>483</v>
      </c>
      <c r="T71" s="440"/>
      <c r="U71" s="440"/>
      <c r="V71" s="440"/>
      <c r="W71" s="70" t="s">
        <v>351</v>
      </c>
      <c r="X71" s="684" t="s">
        <v>216</v>
      </c>
      <c r="Y71" s="684"/>
      <c r="Z71" s="70" t="s">
        <v>351</v>
      </c>
      <c r="AA71" s="925" t="s">
        <v>217</v>
      </c>
      <c r="AB71" s="440"/>
      <c r="AC71" s="307"/>
      <c r="AD71" s="667"/>
      <c r="AF71" s="1" t="str">
        <f t="shared" si="3"/>
        <v>□</v>
      </c>
      <c r="AG71" s="1" t="str">
        <f>+Z71</f>
        <v>□</v>
      </c>
      <c r="AI71" s="65" t="s">
        <v>141</v>
      </c>
      <c r="AK71" s="18" t="str">
        <f>IF(AK70&gt;45,IF(W71&amp;Z71="■□","●適合",IF(W71&amp;Z71="□■","◆未達",IF(W71&amp;Z71="□□","■未答","▼矛盾"))),IF(W71&amp;Z71="■□","◎十分",IF(W71&amp;Z71="□■","●適合",IF(W71&amp;Z71="□□","■未答","▼矛盾"))))</f>
        <v>■未答</v>
      </c>
      <c r="AU71" s="2"/>
      <c r="AV71" s="2"/>
      <c r="AW71" s="2"/>
      <c r="BF71" s="1"/>
      <c r="BH71" s="1"/>
      <c r="BI71" s="1"/>
      <c r="BJ71" s="1"/>
      <c r="BK71" s="1"/>
      <c r="BL71" s="1"/>
      <c r="BM71" s="1"/>
      <c r="BN71" s="1"/>
      <c r="BO71" s="1"/>
    </row>
    <row r="72" spans="2:67" ht="22.5" customHeight="1">
      <c r="B72" s="580"/>
      <c r="C72" s="581"/>
      <c r="D72" s="978"/>
      <c r="E72" s="676"/>
      <c r="F72" s="680"/>
      <c r="G72" s="681"/>
      <c r="H72" s="681"/>
      <c r="I72" s="682"/>
      <c r="J72" s="28" t="s">
        <v>351</v>
      </c>
      <c r="K72" s="664" t="s">
        <v>524</v>
      </c>
      <c r="L72" s="664"/>
      <c r="M72" s="664"/>
      <c r="N72" s="664"/>
      <c r="O72" s="664"/>
      <c r="P72" s="664"/>
      <c r="Q72" s="664"/>
      <c r="R72" s="665"/>
      <c r="S72" s="380"/>
      <c r="T72" s="381"/>
      <c r="U72" s="381"/>
      <c r="V72" s="381"/>
      <c r="W72" s="381"/>
      <c r="X72" s="381"/>
      <c r="Y72" s="382"/>
      <c r="Z72" s="382"/>
      <c r="AA72" s="382"/>
      <c r="AB72" s="383"/>
      <c r="AC72" s="384"/>
      <c r="AD72" s="668"/>
      <c r="AF72" s="1" t="str">
        <f t="shared" si="3"/>
        <v>□</v>
      </c>
      <c r="AI72" s="194"/>
      <c r="AJ72" s="195"/>
      <c r="AK72" s="156"/>
      <c r="AU72" s="2"/>
      <c r="AV72" s="2"/>
      <c r="AW72" s="2"/>
      <c r="BF72" s="1"/>
      <c r="BH72" s="1"/>
      <c r="BI72" s="1"/>
      <c r="BJ72" s="1"/>
      <c r="BK72" s="1"/>
      <c r="BL72" s="1"/>
      <c r="BM72" s="1"/>
      <c r="BN72" s="1"/>
      <c r="BO72" s="1"/>
    </row>
    <row r="73" spans="2:67" ht="12" customHeight="1">
      <c r="B73" s="580"/>
      <c r="C73" s="581"/>
      <c r="D73" s="978"/>
      <c r="E73" s="693" t="s">
        <v>35</v>
      </c>
      <c r="F73" s="495" t="s">
        <v>36</v>
      </c>
      <c r="G73" s="560"/>
      <c r="H73" s="560"/>
      <c r="I73" s="677"/>
      <c r="J73" s="178" t="s">
        <v>68</v>
      </c>
      <c r="K73" s="547" t="s">
        <v>546</v>
      </c>
      <c r="L73" s="547"/>
      <c r="M73" s="547"/>
      <c r="N73" s="547"/>
      <c r="O73" s="547"/>
      <c r="P73" s="547"/>
      <c r="Q73" s="547"/>
      <c r="R73" s="692"/>
      <c r="S73" s="251"/>
      <c r="T73" s="251"/>
      <c r="U73" s="251"/>
      <c r="V73" s="251"/>
      <c r="W73" s="251"/>
      <c r="X73" s="251"/>
      <c r="Y73" s="251"/>
      <c r="Z73" s="251"/>
      <c r="AA73" s="251"/>
      <c r="AB73" s="251"/>
      <c r="AC73" s="251"/>
      <c r="AD73" s="169"/>
      <c r="AF73" s="17" t="str">
        <f t="shared" si="3"/>
        <v>□</v>
      </c>
      <c r="AI73" s="20" t="str">
        <f>IF(AF73&amp;AF74&amp;AF75="■□□","◎無し",IF(AF73&amp;AF74&amp;AF75="□■□","●適合",IF(AF73&amp;AF74&amp;AF75="□□■","◆未達",IF(AF73&amp;AF74&amp;AF75="□□□","■未答","▼矛盾"))))</f>
        <v>■未答</v>
      </c>
      <c r="AJ73" s="26"/>
      <c r="AM73" s="160" t="s">
        <v>103</v>
      </c>
      <c r="AN73" s="21" t="s">
        <v>104</v>
      </c>
      <c r="AO73" s="21" t="s">
        <v>105</v>
      </c>
      <c r="AP73" s="21" t="s">
        <v>106</v>
      </c>
      <c r="AQ73" s="21" t="s">
        <v>107</v>
      </c>
      <c r="AR73" s="21" t="s">
        <v>87</v>
      </c>
      <c r="BC73" s="2"/>
      <c r="BD73" s="2"/>
      <c r="BE73" s="2"/>
      <c r="BG73" s="2"/>
      <c r="BK73" s="1"/>
      <c r="BL73" s="1"/>
      <c r="BM73" s="1"/>
      <c r="BN73" s="1"/>
      <c r="BO73" s="1"/>
    </row>
    <row r="74" spans="2:67" ht="13" customHeight="1">
      <c r="B74" s="580"/>
      <c r="C74" s="581"/>
      <c r="D74" s="978"/>
      <c r="E74" s="694"/>
      <c r="F74" s="533"/>
      <c r="G74" s="678"/>
      <c r="H74" s="678"/>
      <c r="I74" s="679"/>
      <c r="J74" s="28" t="s">
        <v>351</v>
      </c>
      <c r="K74" s="625" t="s">
        <v>220</v>
      </c>
      <c r="L74" s="625"/>
      <c r="M74" s="625"/>
      <c r="N74" s="625"/>
      <c r="O74" s="625"/>
      <c r="P74" s="625"/>
      <c r="Q74" s="625"/>
      <c r="R74" s="626"/>
      <c r="S74" s="244"/>
      <c r="T74" s="244"/>
      <c r="U74" s="244"/>
      <c r="V74" s="244"/>
      <c r="W74" s="244"/>
      <c r="X74" s="244"/>
      <c r="Y74" s="244"/>
      <c r="Z74" s="244"/>
      <c r="AA74" s="244"/>
      <c r="AB74" s="244"/>
      <c r="AC74" s="244"/>
      <c r="AD74" s="618"/>
      <c r="AF74" s="110" t="str">
        <f t="shared" si="3"/>
        <v>□</v>
      </c>
      <c r="AI74" s="180"/>
      <c r="AJ74" s="19"/>
      <c r="AM74" s="160"/>
      <c r="AN74" s="18" t="s">
        <v>64</v>
      </c>
      <c r="AO74" s="18" t="s">
        <v>65</v>
      </c>
      <c r="AP74" s="18" t="s">
        <v>65</v>
      </c>
      <c r="AQ74" s="20" t="s">
        <v>88</v>
      </c>
      <c r="AR74" s="20" t="s">
        <v>66</v>
      </c>
      <c r="AU74" s="2"/>
      <c r="AV74" s="2"/>
      <c r="AW74" s="2"/>
      <c r="BF74" s="1"/>
      <c r="BH74" s="1"/>
      <c r="BI74" s="1"/>
      <c r="BJ74" s="1"/>
      <c r="BK74" s="1"/>
      <c r="BL74" s="1"/>
      <c r="BM74" s="1"/>
      <c r="BN74" s="1"/>
      <c r="BO74" s="1"/>
    </row>
    <row r="75" spans="2:67" ht="13" customHeight="1">
      <c r="B75" s="580"/>
      <c r="C75" s="581"/>
      <c r="D75" s="978"/>
      <c r="E75" s="695"/>
      <c r="F75" s="680"/>
      <c r="G75" s="681"/>
      <c r="H75" s="681"/>
      <c r="I75" s="682"/>
      <c r="J75" s="29" t="s">
        <v>351</v>
      </c>
      <c r="K75" s="753" t="s">
        <v>221</v>
      </c>
      <c r="L75" s="753"/>
      <c r="M75" s="753"/>
      <c r="N75" s="753"/>
      <c r="O75" s="753"/>
      <c r="P75" s="753"/>
      <c r="Q75" s="753"/>
      <c r="R75" s="770"/>
      <c r="S75" s="255"/>
      <c r="T75" s="255"/>
      <c r="U75" s="255"/>
      <c r="V75" s="255"/>
      <c r="W75" s="255"/>
      <c r="X75" s="255"/>
      <c r="Y75" s="255"/>
      <c r="Z75" s="255"/>
      <c r="AA75" s="255"/>
      <c r="AB75" s="255"/>
      <c r="AC75" s="255"/>
      <c r="AD75" s="619"/>
      <c r="AF75" s="1" t="str">
        <f t="shared" si="3"/>
        <v>□</v>
      </c>
      <c r="AU75" s="2"/>
      <c r="AV75" s="2"/>
      <c r="AW75" s="2"/>
      <c r="BF75" s="1"/>
      <c r="BH75" s="1"/>
      <c r="BI75" s="1"/>
      <c r="BJ75" s="1"/>
      <c r="BK75" s="1"/>
      <c r="BL75" s="1"/>
      <c r="BM75" s="1"/>
      <c r="BN75" s="1"/>
      <c r="BO75" s="1"/>
    </row>
    <row r="76" spans="2:67" ht="13" customHeight="1">
      <c r="B76" s="580"/>
      <c r="C76" s="581"/>
      <c r="D76" s="978"/>
      <c r="E76" s="595" t="s">
        <v>37</v>
      </c>
      <c r="F76" s="495" t="s">
        <v>411</v>
      </c>
      <c r="G76" s="560"/>
      <c r="H76" s="560"/>
      <c r="I76" s="677"/>
      <c r="J76" s="25" t="s">
        <v>361</v>
      </c>
      <c r="K76" s="547" t="s">
        <v>222</v>
      </c>
      <c r="L76" s="547"/>
      <c r="M76" s="547"/>
      <c r="N76" s="547"/>
      <c r="O76" s="547"/>
      <c r="P76" s="547"/>
      <c r="Q76" s="547"/>
      <c r="R76" s="692"/>
      <c r="S76" s="251"/>
      <c r="T76" s="251"/>
      <c r="U76" s="251"/>
      <c r="V76" s="251"/>
      <c r="W76" s="251"/>
      <c r="X76" s="251"/>
      <c r="Y76" s="251"/>
      <c r="Z76" s="251"/>
      <c r="AA76" s="251"/>
      <c r="AB76" s="251"/>
      <c r="AC76" s="251"/>
      <c r="AD76" s="617"/>
      <c r="AF76" s="17" t="str">
        <f t="shared" si="3"/>
        <v>□</v>
      </c>
      <c r="AI76" s="20" t="str">
        <f>IF(AF76&amp;AF77&amp;AF78="■□□","◎無し",IF(AF76&amp;AF77&amp;AF78="□■□","●適合",IF(AF76&amp;AF77&amp;AF78="□□■","◆未達",IF(AF76&amp;AF77&amp;AF78="□□□","■未答","▼矛盾"))))</f>
        <v>■未答</v>
      </c>
      <c r="AJ76" s="26"/>
      <c r="AM76" s="14" t="s">
        <v>103</v>
      </c>
      <c r="AN76" s="21" t="s">
        <v>358</v>
      </c>
      <c r="AO76" s="21" t="s">
        <v>357</v>
      </c>
      <c r="AP76" s="21" t="s">
        <v>356</v>
      </c>
      <c r="AQ76" s="21" t="s">
        <v>355</v>
      </c>
      <c r="AR76" s="21" t="s">
        <v>87</v>
      </c>
      <c r="AU76" s="2"/>
      <c r="AV76" s="2"/>
      <c r="AW76" s="2"/>
      <c r="BF76" s="1"/>
      <c r="BH76" s="1"/>
      <c r="BI76" s="1"/>
      <c r="BJ76" s="1"/>
      <c r="BK76" s="1"/>
      <c r="BL76" s="1"/>
      <c r="BM76" s="1"/>
      <c r="BN76" s="1"/>
      <c r="BO76" s="1"/>
    </row>
    <row r="77" spans="2:67" ht="13" customHeight="1">
      <c r="B77" s="580"/>
      <c r="C77" s="581"/>
      <c r="D77" s="978"/>
      <c r="E77" s="675"/>
      <c r="F77" s="533"/>
      <c r="G77" s="678"/>
      <c r="H77" s="678"/>
      <c r="I77" s="679"/>
      <c r="J77" s="28" t="s">
        <v>351</v>
      </c>
      <c r="K77" s="625" t="s">
        <v>220</v>
      </c>
      <c r="L77" s="625"/>
      <c r="M77" s="625"/>
      <c r="N77" s="625"/>
      <c r="O77" s="625"/>
      <c r="P77" s="625"/>
      <c r="Q77" s="625"/>
      <c r="R77" s="626"/>
      <c r="S77" s="244"/>
      <c r="T77" s="244"/>
      <c r="U77" s="244"/>
      <c r="V77" s="244"/>
      <c r="W77" s="244"/>
      <c r="X77" s="244"/>
      <c r="Y77" s="244"/>
      <c r="Z77" s="244"/>
      <c r="AA77" s="244"/>
      <c r="AB77" s="244"/>
      <c r="AC77" s="244"/>
      <c r="AD77" s="618"/>
      <c r="AF77" s="1" t="str">
        <f t="shared" si="3"/>
        <v>□</v>
      </c>
      <c r="AM77" s="14"/>
      <c r="AN77" s="18" t="s">
        <v>63</v>
      </c>
      <c r="AO77" s="18" t="s">
        <v>64</v>
      </c>
      <c r="AP77" s="18" t="s">
        <v>65</v>
      </c>
      <c r="AQ77" s="20" t="s">
        <v>88</v>
      </c>
      <c r="AR77" s="20" t="s">
        <v>66</v>
      </c>
      <c r="AU77" s="2"/>
      <c r="AV77" s="2"/>
      <c r="AW77" s="2"/>
      <c r="BF77" s="1"/>
      <c r="BH77" s="1"/>
      <c r="BI77" s="1"/>
      <c r="BJ77" s="1"/>
      <c r="BK77" s="1"/>
      <c r="BL77" s="1"/>
      <c r="BM77" s="1"/>
      <c r="BN77" s="1"/>
      <c r="BO77" s="1"/>
    </row>
    <row r="78" spans="2:67" ht="13" customHeight="1">
      <c r="B78" s="580"/>
      <c r="C78" s="581"/>
      <c r="D78" s="978"/>
      <c r="E78" s="676"/>
      <c r="F78" s="680"/>
      <c r="G78" s="681"/>
      <c r="H78" s="681"/>
      <c r="I78" s="682"/>
      <c r="J78" s="29" t="s">
        <v>351</v>
      </c>
      <c r="K78" s="753" t="s">
        <v>221</v>
      </c>
      <c r="L78" s="753"/>
      <c r="M78" s="753"/>
      <c r="N78" s="753"/>
      <c r="O78" s="753"/>
      <c r="P78" s="753"/>
      <c r="Q78" s="753"/>
      <c r="R78" s="770"/>
      <c r="S78" s="255"/>
      <c r="T78" s="255"/>
      <c r="U78" s="255"/>
      <c r="V78" s="255"/>
      <c r="W78" s="255"/>
      <c r="X78" s="255"/>
      <c r="Y78" s="255"/>
      <c r="Z78" s="255"/>
      <c r="AA78" s="255"/>
      <c r="AB78" s="255"/>
      <c r="AC78" s="255"/>
      <c r="AD78" s="619"/>
      <c r="AF78" s="1" t="str">
        <f t="shared" si="3"/>
        <v>□</v>
      </c>
      <c r="AU78" s="2"/>
      <c r="AV78" s="2"/>
      <c r="AW78" s="2"/>
      <c r="BF78" s="1"/>
      <c r="BH78" s="1"/>
      <c r="BI78" s="1"/>
      <c r="BJ78" s="1"/>
      <c r="BK78" s="1"/>
      <c r="BL78" s="1"/>
      <c r="BM78" s="1"/>
      <c r="BN78" s="1"/>
      <c r="BO78" s="1"/>
    </row>
    <row r="79" spans="2:67" ht="26.15" customHeight="1">
      <c r="B79" s="580"/>
      <c r="C79" s="581"/>
      <c r="D79" s="978"/>
      <c r="E79" s="595" t="s">
        <v>223</v>
      </c>
      <c r="F79" s="495" t="s">
        <v>224</v>
      </c>
      <c r="G79" s="560"/>
      <c r="H79" s="560"/>
      <c r="I79" s="677"/>
      <c r="J79" s="28" t="s">
        <v>351</v>
      </c>
      <c r="K79" s="989" t="s">
        <v>225</v>
      </c>
      <c r="L79" s="989"/>
      <c r="M79" s="989"/>
      <c r="N79" s="989"/>
      <c r="O79" s="989"/>
      <c r="P79" s="989"/>
      <c r="Q79" s="989"/>
      <c r="R79" s="990"/>
      <c r="S79" s="259"/>
      <c r="T79" s="251"/>
      <c r="U79" s="251"/>
      <c r="V79" s="251"/>
      <c r="W79" s="251"/>
      <c r="X79" s="251"/>
      <c r="Y79" s="251"/>
      <c r="Z79" s="251"/>
      <c r="AA79" s="251"/>
      <c r="AB79" s="251"/>
      <c r="AC79" s="251"/>
      <c r="AD79" s="617"/>
      <c r="AF79" s="17" t="str">
        <f t="shared" si="3"/>
        <v>□</v>
      </c>
      <c r="AI79" s="20" t="str">
        <f>IF(AF79&amp;AF80&amp;AF81&amp;AF82="■□□□","◎無し",IF(AF79&amp;AF80&amp;AF81&amp;AF82="□■□□","●適済",IF(AF79&amp;AF80&amp;AF81&amp;AF82="□□■□","●適合",IF(AF79&amp;AF80&amp;AF81&amp;AF82="□□□■","◆未達",IF(AF79&amp;AF80&amp;AF81&amp;AF82="□□□□","■未答","▼矛盾")))))</f>
        <v>■未答</v>
      </c>
      <c r="AJ79" s="26"/>
      <c r="AM79" s="14" t="s">
        <v>91</v>
      </c>
      <c r="AN79" s="24" t="s">
        <v>367</v>
      </c>
      <c r="AO79" s="24" t="s">
        <v>366</v>
      </c>
      <c r="AP79" s="24" t="s">
        <v>365</v>
      </c>
      <c r="AQ79" s="24" t="s">
        <v>364</v>
      </c>
      <c r="AR79" s="24" t="s">
        <v>363</v>
      </c>
      <c r="AS79" s="24" t="s">
        <v>87</v>
      </c>
      <c r="AU79" s="2"/>
      <c r="AV79" s="2"/>
      <c r="AW79" s="2"/>
      <c r="BF79" s="1"/>
      <c r="BH79" s="1"/>
      <c r="BI79" s="1"/>
      <c r="BJ79" s="1"/>
      <c r="BK79" s="1"/>
      <c r="BL79" s="1"/>
      <c r="BM79" s="1"/>
      <c r="BN79" s="1"/>
      <c r="BO79" s="1"/>
    </row>
    <row r="80" spans="2:67" ht="13" customHeight="1">
      <c r="B80" s="580"/>
      <c r="C80" s="581"/>
      <c r="D80" s="978"/>
      <c r="E80" s="675"/>
      <c r="F80" s="533"/>
      <c r="G80" s="678"/>
      <c r="H80" s="678"/>
      <c r="I80" s="679"/>
      <c r="J80" s="28" t="s">
        <v>351</v>
      </c>
      <c r="K80" s="625" t="s">
        <v>220</v>
      </c>
      <c r="L80" s="625"/>
      <c r="M80" s="625"/>
      <c r="N80" s="625"/>
      <c r="O80" s="625"/>
      <c r="P80" s="625"/>
      <c r="Q80" s="625"/>
      <c r="R80" s="626"/>
      <c r="S80" s="245"/>
      <c r="T80" s="244"/>
      <c r="U80" s="244"/>
      <c r="V80" s="244"/>
      <c r="W80" s="244"/>
      <c r="X80" s="244"/>
      <c r="Y80" s="244"/>
      <c r="Z80" s="244"/>
      <c r="AA80" s="244"/>
      <c r="AB80" s="244"/>
      <c r="AC80" s="244"/>
      <c r="AD80" s="618"/>
      <c r="AF80" s="1" t="str">
        <f t="shared" si="3"/>
        <v>□</v>
      </c>
      <c r="AM80" s="14"/>
      <c r="AN80" s="18" t="s">
        <v>63</v>
      </c>
      <c r="AO80" s="18" t="s">
        <v>226</v>
      </c>
      <c r="AP80" s="18" t="s">
        <v>64</v>
      </c>
      <c r="AQ80" s="18" t="s">
        <v>65</v>
      </c>
      <c r="AR80" s="20" t="s">
        <v>88</v>
      </c>
      <c r="AS80" s="20" t="s">
        <v>66</v>
      </c>
      <c r="AU80" s="2"/>
      <c r="AV80" s="2"/>
      <c r="AW80" s="2"/>
      <c r="BF80" s="1"/>
      <c r="BH80" s="1"/>
      <c r="BI80" s="1"/>
      <c r="BJ80" s="1"/>
      <c r="BK80" s="1"/>
      <c r="BL80" s="1"/>
      <c r="BM80" s="1"/>
      <c r="BN80" s="1"/>
      <c r="BO80" s="1"/>
    </row>
    <row r="81" spans="2:67" ht="13" customHeight="1">
      <c r="B81" s="580"/>
      <c r="C81" s="581"/>
      <c r="D81" s="978"/>
      <c r="E81" s="675"/>
      <c r="F81" s="533"/>
      <c r="G81" s="678"/>
      <c r="H81" s="678"/>
      <c r="I81" s="679"/>
      <c r="J81" s="28" t="s">
        <v>351</v>
      </c>
      <c r="K81" s="625" t="s">
        <v>227</v>
      </c>
      <c r="L81" s="625"/>
      <c r="M81" s="625"/>
      <c r="N81" s="625"/>
      <c r="O81" s="625"/>
      <c r="P81" s="625"/>
      <c r="Q81" s="625"/>
      <c r="R81" s="626"/>
      <c r="S81" s="245"/>
      <c r="T81" s="244"/>
      <c r="U81" s="244"/>
      <c r="V81" s="244"/>
      <c r="W81" s="244"/>
      <c r="X81" s="244"/>
      <c r="Y81" s="244"/>
      <c r="Z81" s="244"/>
      <c r="AA81" s="244"/>
      <c r="AB81" s="244"/>
      <c r="AC81" s="244"/>
      <c r="AD81" s="618"/>
      <c r="AF81" s="1" t="str">
        <f t="shared" si="3"/>
        <v>□</v>
      </c>
      <c r="AU81" s="2"/>
      <c r="AV81" s="2"/>
      <c r="AW81" s="2"/>
      <c r="BF81" s="1"/>
      <c r="BH81" s="1"/>
      <c r="BI81" s="1"/>
      <c r="BJ81" s="1"/>
      <c r="BK81" s="1"/>
      <c r="BL81" s="1"/>
      <c r="BM81" s="1"/>
      <c r="BN81" s="1"/>
      <c r="BO81" s="1"/>
    </row>
    <row r="82" spans="2:67" ht="13" customHeight="1">
      <c r="B82" s="580"/>
      <c r="C82" s="581"/>
      <c r="D82" s="978"/>
      <c r="E82" s="676"/>
      <c r="F82" s="680"/>
      <c r="G82" s="681"/>
      <c r="H82" s="681"/>
      <c r="I82" s="682"/>
      <c r="J82" s="29" t="s">
        <v>351</v>
      </c>
      <c r="K82" s="753" t="s">
        <v>221</v>
      </c>
      <c r="L82" s="753"/>
      <c r="M82" s="753"/>
      <c r="N82" s="753"/>
      <c r="O82" s="753"/>
      <c r="P82" s="753"/>
      <c r="Q82" s="753"/>
      <c r="R82" s="770"/>
      <c r="S82" s="254"/>
      <c r="T82" s="255"/>
      <c r="U82" s="255"/>
      <c r="V82" s="255"/>
      <c r="W82" s="255"/>
      <c r="X82" s="255"/>
      <c r="Y82" s="255"/>
      <c r="Z82" s="255"/>
      <c r="AA82" s="255"/>
      <c r="AB82" s="255"/>
      <c r="AC82" s="255"/>
      <c r="AD82" s="619"/>
      <c r="AF82" s="1" t="str">
        <f t="shared" si="3"/>
        <v>□</v>
      </c>
      <c r="AU82" s="2"/>
      <c r="AV82" s="2"/>
      <c r="AW82" s="2"/>
      <c r="BF82" s="1"/>
      <c r="BH82" s="1"/>
      <c r="BI82" s="1"/>
      <c r="BJ82" s="1"/>
      <c r="BK82" s="1"/>
      <c r="BL82" s="1"/>
      <c r="BM82" s="1"/>
      <c r="BN82" s="1"/>
      <c r="BO82" s="1"/>
    </row>
    <row r="83" spans="2:67" ht="13" customHeight="1">
      <c r="B83" s="580"/>
      <c r="C83" s="581"/>
      <c r="D83" s="978"/>
      <c r="E83" s="595" t="s">
        <v>228</v>
      </c>
      <c r="F83" s="495" t="s">
        <v>229</v>
      </c>
      <c r="G83" s="560"/>
      <c r="H83" s="560"/>
      <c r="I83" s="677"/>
      <c r="J83" s="25" t="s">
        <v>361</v>
      </c>
      <c r="K83" s="547" t="s">
        <v>230</v>
      </c>
      <c r="L83" s="547"/>
      <c r="M83" s="547"/>
      <c r="N83" s="547"/>
      <c r="O83" s="547"/>
      <c r="P83" s="547"/>
      <c r="Q83" s="547"/>
      <c r="R83" s="692"/>
      <c r="S83" s="259"/>
      <c r="T83" s="251"/>
      <c r="U83" s="251"/>
      <c r="V83" s="251"/>
      <c r="W83" s="251"/>
      <c r="X83" s="251"/>
      <c r="Y83" s="251"/>
      <c r="Z83" s="251"/>
      <c r="AA83" s="251"/>
      <c r="AB83" s="251"/>
      <c r="AC83" s="251"/>
      <c r="AD83" s="617"/>
      <c r="AF83" s="17" t="str">
        <f t="shared" si="3"/>
        <v>□</v>
      </c>
      <c r="AI83" s="20" t="str">
        <f>IF(AF83&amp;AF84&amp;AF85&amp;AF86="■□□□","◎無し",IF(AF83&amp;AF84&amp;AF85&amp;AF86="□■□□","●適済",IF(AF83&amp;AF84&amp;AF85&amp;AF86="□□■□","●適合",IF(AF83&amp;AF84&amp;AF85&amp;AF86="□□□■","◆未達",IF(AF83&amp;AF84&amp;AF85&amp;AF86="□□□□","■未答","▼矛盾")))))</f>
        <v>■未答</v>
      </c>
      <c r="AJ83" s="26"/>
      <c r="AM83" s="14" t="s">
        <v>91</v>
      </c>
      <c r="AN83" s="24" t="s">
        <v>367</v>
      </c>
      <c r="AO83" s="24" t="s">
        <v>366</v>
      </c>
      <c r="AP83" s="24" t="s">
        <v>365</v>
      </c>
      <c r="AQ83" s="24" t="s">
        <v>364</v>
      </c>
      <c r="AR83" s="24" t="s">
        <v>363</v>
      </c>
      <c r="AS83" s="24" t="s">
        <v>87</v>
      </c>
      <c r="AU83" s="2"/>
      <c r="AV83" s="2"/>
      <c r="AW83" s="2"/>
      <c r="BF83" s="1"/>
      <c r="BH83" s="1"/>
      <c r="BI83" s="1"/>
      <c r="BJ83" s="1"/>
      <c r="BK83" s="1"/>
      <c r="BL83" s="1"/>
      <c r="BM83" s="1"/>
      <c r="BN83" s="1"/>
      <c r="BO83" s="1"/>
    </row>
    <row r="84" spans="2:67" ht="13" customHeight="1">
      <c r="B84" s="580"/>
      <c r="C84" s="581"/>
      <c r="D84" s="978"/>
      <c r="E84" s="675"/>
      <c r="F84" s="533"/>
      <c r="G84" s="678"/>
      <c r="H84" s="678"/>
      <c r="I84" s="679"/>
      <c r="J84" s="28" t="s">
        <v>351</v>
      </c>
      <c r="K84" s="625" t="s">
        <v>220</v>
      </c>
      <c r="L84" s="625"/>
      <c r="M84" s="625"/>
      <c r="N84" s="625"/>
      <c r="O84" s="625"/>
      <c r="P84" s="625"/>
      <c r="Q84" s="625"/>
      <c r="R84" s="626"/>
      <c r="S84" s="245"/>
      <c r="T84" s="244"/>
      <c r="U84" s="244"/>
      <c r="V84" s="244"/>
      <c r="W84" s="244"/>
      <c r="X84" s="244"/>
      <c r="Y84" s="244"/>
      <c r="Z84" s="244"/>
      <c r="AA84" s="244"/>
      <c r="AB84" s="244"/>
      <c r="AC84" s="244"/>
      <c r="AD84" s="618"/>
      <c r="AF84" s="1" t="str">
        <f t="shared" si="3"/>
        <v>□</v>
      </c>
      <c r="AM84" s="14"/>
      <c r="AN84" s="18" t="s">
        <v>63</v>
      </c>
      <c r="AO84" s="18" t="s">
        <v>226</v>
      </c>
      <c r="AP84" s="18" t="s">
        <v>64</v>
      </c>
      <c r="AQ84" s="18" t="s">
        <v>65</v>
      </c>
      <c r="AR84" s="20" t="s">
        <v>88</v>
      </c>
      <c r="AS84" s="20" t="s">
        <v>66</v>
      </c>
      <c r="AU84" s="2"/>
      <c r="AV84" s="2"/>
      <c r="AW84" s="2"/>
      <c r="BF84" s="1"/>
      <c r="BH84" s="1"/>
      <c r="BI84" s="1"/>
      <c r="BJ84" s="1"/>
      <c r="BK84" s="1"/>
      <c r="BL84" s="1"/>
      <c r="BM84" s="1"/>
      <c r="BN84" s="1"/>
      <c r="BO84" s="1"/>
    </row>
    <row r="85" spans="2:67" ht="13" customHeight="1">
      <c r="B85" s="580"/>
      <c r="C85" s="581"/>
      <c r="D85" s="978"/>
      <c r="E85" s="675"/>
      <c r="F85" s="533"/>
      <c r="G85" s="678"/>
      <c r="H85" s="678"/>
      <c r="I85" s="679"/>
      <c r="J85" s="28" t="s">
        <v>351</v>
      </c>
      <c r="K85" s="625" t="s">
        <v>227</v>
      </c>
      <c r="L85" s="625"/>
      <c r="M85" s="625"/>
      <c r="N85" s="625"/>
      <c r="O85" s="625"/>
      <c r="P85" s="625"/>
      <c r="Q85" s="625"/>
      <c r="R85" s="626"/>
      <c r="S85" s="245"/>
      <c r="T85" s="244"/>
      <c r="U85" s="244"/>
      <c r="V85" s="244"/>
      <c r="W85" s="244"/>
      <c r="X85" s="244"/>
      <c r="Y85" s="244"/>
      <c r="Z85" s="244"/>
      <c r="AA85" s="244"/>
      <c r="AB85" s="244"/>
      <c r="AC85" s="244"/>
      <c r="AD85" s="618"/>
      <c r="AF85" s="1" t="str">
        <f t="shared" si="3"/>
        <v>□</v>
      </c>
      <c r="AU85" s="2"/>
      <c r="AV85" s="2"/>
      <c r="AW85" s="2"/>
      <c r="BF85" s="1"/>
      <c r="BH85" s="1"/>
      <c r="BI85" s="1"/>
      <c r="BJ85" s="1"/>
      <c r="BK85" s="1"/>
      <c r="BL85" s="1"/>
      <c r="BM85" s="1"/>
      <c r="BN85" s="1"/>
      <c r="BO85" s="1"/>
    </row>
    <row r="86" spans="2:67" ht="13" customHeight="1">
      <c r="B86" s="977"/>
      <c r="C86" s="985"/>
      <c r="D86" s="701"/>
      <c r="E86" s="676"/>
      <c r="F86" s="680"/>
      <c r="G86" s="681"/>
      <c r="H86" s="681"/>
      <c r="I86" s="682"/>
      <c r="J86" s="29" t="s">
        <v>351</v>
      </c>
      <c r="K86" s="753" t="s">
        <v>221</v>
      </c>
      <c r="L86" s="753"/>
      <c r="M86" s="753"/>
      <c r="N86" s="753"/>
      <c r="O86" s="753"/>
      <c r="P86" s="753"/>
      <c r="Q86" s="753"/>
      <c r="R86" s="770"/>
      <c r="S86" s="254"/>
      <c r="T86" s="255"/>
      <c r="U86" s="255"/>
      <c r="V86" s="255"/>
      <c r="W86" s="255"/>
      <c r="X86" s="255"/>
      <c r="Y86" s="255"/>
      <c r="Z86" s="255"/>
      <c r="AA86" s="255"/>
      <c r="AB86" s="255"/>
      <c r="AC86" s="255"/>
      <c r="AD86" s="619"/>
      <c r="AF86" s="1" t="str">
        <f t="shared" si="3"/>
        <v>□</v>
      </c>
      <c r="AU86" s="2"/>
      <c r="AV86" s="2"/>
      <c r="AW86" s="2"/>
      <c r="BF86" s="1"/>
      <c r="BH86" s="1"/>
      <c r="BI86" s="1"/>
      <c r="BJ86" s="1"/>
      <c r="BK86" s="1"/>
      <c r="BL86" s="1"/>
      <c r="BM86" s="1"/>
      <c r="BN86" s="1"/>
      <c r="BO86" s="1"/>
    </row>
    <row r="87" spans="2:67" ht="6" customHeight="1">
      <c r="B87" s="580" t="s">
        <v>386</v>
      </c>
      <c r="C87" s="581"/>
      <c r="D87" s="698" t="s">
        <v>420</v>
      </c>
      <c r="E87" s="699"/>
      <c r="F87" s="699"/>
      <c r="G87" s="699"/>
      <c r="H87" s="699"/>
      <c r="I87" s="700"/>
      <c r="J87" s="266"/>
      <c r="K87" s="287"/>
      <c r="L87" s="287"/>
      <c r="M87" s="287"/>
      <c r="N87" s="287"/>
      <c r="O87" s="287"/>
      <c r="P87" s="287"/>
      <c r="Q87" s="287"/>
      <c r="R87" s="288"/>
      <c r="S87" s="259"/>
      <c r="T87" s="251"/>
      <c r="U87" s="251"/>
      <c r="V87" s="251"/>
      <c r="W87" s="251"/>
      <c r="X87" s="251"/>
      <c r="Y87" s="251"/>
      <c r="Z87" s="251"/>
      <c r="AA87" s="251"/>
      <c r="AB87" s="251"/>
      <c r="AC87" s="251"/>
      <c r="AD87" s="617"/>
      <c r="AU87" s="2"/>
      <c r="AV87" s="2"/>
      <c r="AW87" s="2"/>
      <c r="BF87" s="1"/>
      <c r="BH87" s="1"/>
      <c r="BI87" s="1"/>
      <c r="BJ87" s="1"/>
      <c r="BK87" s="1"/>
      <c r="BL87" s="1"/>
      <c r="BM87" s="1"/>
      <c r="BN87" s="1"/>
      <c r="BO87" s="1"/>
    </row>
    <row r="88" spans="2:67" ht="18" customHeight="1">
      <c r="B88" s="580"/>
      <c r="C88" s="581"/>
      <c r="D88" s="587"/>
      <c r="E88" s="588"/>
      <c r="F88" s="588"/>
      <c r="G88" s="588"/>
      <c r="H88" s="588"/>
      <c r="I88" s="589"/>
      <c r="J88" s="233"/>
      <c r="K88" s="236"/>
      <c r="L88" s="236"/>
      <c r="M88" s="236"/>
      <c r="N88" s="236"/>
      <c r="O88" s="236"/>
      <c r="P88" s="236"/>
      <c r="Q88" s="236"/>
      <c r="R88" s="238"/>
      <c r="S88" s="16" t="s">
        <v>351</v>
      </c>
      <c r="T88" s="440" t="s">
        <v>433</v>
      </c>
      <c r="U88" s="440"/>
      <c r="V88" s="440"/>
      <c r="W88" s="440"/>
      <c r="X88" s="440"/>
      <c r="Y88" s="440"/>
      <c r="Z88" s="440"/>
      <c r="AA88" s="440"/>
      <c r="AB88" s="440"/>
      <c r="AC88" s="925"/>
      <c r="AD88" s="618"/>
      <c r="AF88" s="17" t="str">
        <f>+J89</f>
        <v>□</v>
      </c>
      <c r="AI88" s="18" t="str">
        <f>IF(AF88="■","◎無し",IF(AF88="□","■未答","▼矛盾"))</f>
        <v>■未答</v>
      </c>
      <c r="AM88" s="14" t="s">
        <v>83</v>
      </c>
      <c r="AN88" s="21" t="s">
        <v>385</v>
      </c>
      <c r="AO88" s="21"/>
      <c r="AP88" s="21" t="s">
        <v>351</v>
      </c>
      <c r="AQ88" s="21" t="s">
        <v>87</v>
      </c>
      <c r="AW88" s="2"/>
      <c r="BF88" s="1"/>
      <c r="BH88" s="1"/>
      <c r="BI88" s="1"/>
      <c r="BJ88" s="1"/>
      <c r="BK88" s="1"/>
      <c r="BL88" s="1"/>
      <c r="BM88" s="1"/>
      <c r="BN88" s="1"/>
      <c r="BO88" s="1"/>
    </row>
    <row r="89" spans="2:67" ht="18" customHeight="1">
      <c r="B89" s="580"/>
      <c r="C89" s="581"/>
      <c r="D89" s="587"/>
      <c r="E89" s="588"/>
      <c r="F89" s="588"/>
      <c r="G89" s="588"/>
      <c r="H89" s="588"/>
      <c r="I89" s="589"/>
      <c r="J89" s="28" t="s">
        <v>361</v>
      </c>
      <c r="K89" s="232" t="s">
        <v>101</v>
      </c>
      <c r="L89" s="232"/>
      <c r="M89" s="232"/>
      <c r="N89" s="232"/>
      <c r="O89" s="232"/>
      <c r="P89" s="232"/>
      <c r="Q89" s="232"/>
      <c r="R89" s="234"/>
      <c r="S89" s="16" t="s">
        <v>351</v>
      </c>
      <c r="T89" s="440" t="s">
        <v>231</v>
      </c>
      <c r="U89" s="440"/>
      <c r="V89" s="440"/>
      <c r="W89" s="440"/>
      <c r="X89" s="440"/>
      <c r="Y89" s="440"/>
      <c r="Z89" s="440"/>
      <c r="AA89" s="440"/>
      <c r="AB89" s="440"/>
      <c r="AC89" s="925"/>
      <c r="AD89" s="618"/>
      <c r="AN89" s="18" t="s">
        <v>63</v>
      </c>
      <c r="AO89" s="18"/>
      <c r="AP89" s="20" t="s">
        <v>88</v>
      </c>
      <c r="AQ89" s="20" t="s">
        <v>66</v>
      </c>
      <c r="AW89" s="2"/>
      <c r="BF89" s="1"/>
      <c r="BH89" s="1"/>
      <c r="BI89" s="1"/>
      <c r="BJ89" s="1"/>
      <c r="BK89" s="1"/>
      <c r="BL89" s="1"/>
      <c r="BM89" s="1"/>
      <c r="BN89" s="1"/>
      <c r="BO89" s="1"/>
    </row>
    <row r="90" spans="2:67" ht="18" customHeight="1">
      <c r="B90" s="580"/>
      <c r="C90" s="581"/>
      <c r="D90" s="587"/>
      <c r="E90" s="588"/>
      <c r="F90" s="588"/>
      <c r="G90" s="588"/>
      <c r="H90" s="588"/>
      <c r="I90" s="589"/>
      <c r="J90" s="233"/>
      <c r="K90" s="232"/>
      <c r="L90" s="232"/>
      <c r="M90" s="232"/>
      <c r="N90" s="232"/>
      <c r="O90" s="232"/>
      <c r="P90" s="232"/>
      <c r="Q90" s="232"/>
      <c r="R90" s="234"/>
      <c r="S90" s="16" t="s">
        <v>68</v>
      </c>
      <c r="T90" s="440" t="s">
        <v>525</v>
      </c>
      <c r="U90" s="440"/>
      <c r="V90" s="440"/>
      <c r="W90" s="440"/>
      <c r="X90" s="440"/>
      <c r="Y90" s="440"/>
      <c r="Z90" s="440"/>
      <c r="AA90" s="440"/>
      <c r="AB90" s="440"/>
      <c r="AC90" s="925"/>
      <c r="AD90" s="618"/>
      <c r="AW90" s="2"/>
      <c r="BF90" s="1"/>
      <c r="BH90" s="1"/>
      <c r="BI90" s="1"/>
      <c r="BJ90" s="1"/>
      <c r="BK90" s="1"/>
      <c r="BL90" s="1"/>
      <c r="BM90" s="1"/>
      <c r="BN90" s="1"/>
      <c r="BO90" s="1"/>
    </row>
    <row r="91" spans="2:67" ht="24.5" customHeight="1">
      <c r="B91" s="580"/>
      <c r="C91" s="581"/>
      <c r="D91" s="587"/>
      <c r="E91" s="588"/>
      <c r="F91" s="588"/>
      <c r="G91" s="588"/>
      <c r="H91" s="588"/>
      <c r="I91" s="589"/>
      <c r="J91" s="233"/>
      <c r="K91" s="232"/>
      <c r="L91" s="232"/>
      <c r="M91" s="232"/>
      <c r="N91" s="232"/>
      <c r="O91" s="232"/>
      <c r="P91" s="232"/>
      <c r="Q91" s="232"/>
      <c r="R91" s="234"/>
      <c r="S91" s="243"/>
      <c r="T91" s="260"/>
      <c r="U91" s="260"/>
      <c r="V91" s="260"/>
      <c r="W91" s="260"/>
      <c r="X91" s="260"/>
      <c r="Y91" s="260"/>
      <c r="Z91" s="260"/>
      <c r="AA91" s="260"/>
      <c r="AB91" s="260"/>
      <c r="AC91" s="260"/>
      <c r="AD91" s="618"/>
      <c r="AW91" s="2"/>
      <c r="BF91" s="1"/>
      <c r="BH91" s="1"/>
      <c r="BI91" s="1"/>
      <c r="BJ91" s="1"/>
      <c r="BK91" s="1"/>
      <c r="BL91" s="1"/>
      <c r="BM91" s="1"/>
      <c r="BN91" s="1"/>
      <c r="BO91" s="1"/>
    </row>
    <row r="92" spans="2:67" s="59" customFormat="1" ht="16" customHeight="1">
      <c r="B92" s="580"/>
      <c r="C92" s="581"/>
      <c r="D92" s="978"/>
      <c r="E92" s="72" t="s">
        <v>417</v>
      </c>
      <c r="F92" s="669" t="s">
        <v>418</v>
      </c>
      <c r="G92" s="1000"/>
      <c r="H92" s="1000"/>
      <c r="I92" s="1001"/>
      <c r="J92" s="232"/>
      <c r="K92" s="232"/>
      <c r="L92" s="232"/>
      <c r="M92" s="232"/>
      <c r="N92" s="232"/>
      <c r="O92" s="232"/>
      <c r="P92" s="232"/>
      <c r="Q92" s="232"/>
      <c r="R92" s="234"/>
      <c r="S92" s="245"/>
      <c r="T92" s="244"/>
      <c r="U92" s="244"/>
      <c r="V92" s="244"/>
      <c r="W92" s="244"/>
      <c r="X92" s="244"/>
      <c r="Y92" s="244"/>
      <c r="Z92" s="244"/>
      <c r="AA92" s="244"/>
      <c r="AB92" s="244"/>
      <c r="AC92" s="244"/>
      <c r="AD92" s="618"/>
      <c r="AE92" s="1"/>
      <c r="AI92" s="60"/>
      <c r="AJ92" s="60"/>
      <c r="AK92" s="60"/>
      <c r="AL92" s="60"/>
      <c r="AM92" s="60"/>
      <c r="AN92" s="60"/>
      <c r="AO92" s="60"/>
      <c r="AP92" s="60"/>
      <c r="AQ92" s="60"/>
      <c r="AW92" s="2"/>
      <c r="AX92" s="1"/>
      <c r="AY92" s="1"/>
      <c r="AZ92" s="1"/>
      <c r="BA92" s="1"/>
      <c r="BB92" s="1"/>
      <c r="BC92" s="1"/>
      <c r="BD92" s="1"/>
      <c r="BE92" s="1"/>
      <c r="BF92" s="1"/>
      <c r="BH92" s="60"/>
      <c r="BI92" s="60"/>
      <c r="BJ92" s="60"/>
      <c r="BK92" s="60"/>
      <c r="BL92" s="60"/>
      <c r="BM92" s="60"/>
      <c r="BN92" s="60"/>
      <c r="BO92" s="60"/>
    </row>
    <row r="93" spans="2:67" s="59" customFormat="1" ht="20.149999999999999" customHeight="1">
      <c r="B93" s="580"/>
      <c r="C93" s="581"/>
      <c r="D93" s="978"/>
      <c r="E93" s="595" t="s">
        <v>384</v>
      </c>
      <c r="F93" s="495" t="s">
        <v>383</v>
      </c>
      <c r="G93" s="560"/>
      <c r="H93" s="560"/>
      <c r="I93" s="677"/>
      <c r="J93" s="232"/>
      <c r="K93" s="232"/>
      <c r="L93" s="232"/>
      <c r="M93" s="232"/>
      <c r="N93" s="232"/>
      <c r="O93" s="232"/>
      <c r="P93" s="232"/>
      <c r="Q93" s="232"/>
      <c r="R93" s="234"/>
      <c r="S93" s="245"/>
      <c r="T93" s="244"/>
      <c r="U93" s="244"/>
      <c r="V93" s="244"/>
      <c r="W93" s="244"/>
      <c r="X93" s="244"/>
      <c r="Y93" s="244"/>
      <c r="Z93" s="244"/>
      <c r="AA93" s="244"/>
      <c r="AB93" s="244"/>
      <c r="AC93" s="261"/>
      <c r="AD93" s="618"/>
      <c r="AE93" s="1"/>
      <c r="AF93" s="59" t="str">
        <f>+J89</f>
        <v>□</v>
      </c>
      <c r="AI93" s="20" t="str">
        <f>IF(AF93&amp;AF94&amp;AF95="■□□","◎無し",IF(AF93&amp;AF94&amp;AF95="□■□","●適合",IF(AF93&amp;AF94&amp;AF95="□□■","◆未達",IF(AF93&amp;AF94&amp;AF95="□□□","■未答","▼矛盾"))))</f>
        <v>■未答</v>
      </c>
      <c r="AJ93" s="26"/>
      <c r="AK93" s="2"/>
      <c r="AL93" s="2"/>
      <c r="AM93" s="14" t="s">
        <v>103</v>
      </c>
      <c r="AN93" s="21" t="s">
        <v>358</v>
      </c>
      <c r="AO93" s="21" t="s">
        <v>357</v>
      </c>
      <c r="AP93" s="21" t="s">
        <v>356</v>
      </c>
      <c r="AQ93" s="21" t="s">
        <v>355</v>
      </c>
      <c r="AR93" s="21" t="s">
        <v>87</v>
      </c>
      <c r="AW93" s="60"/>
      <c r="BH93" s="60"/>
      <c r="BI93" s="60"/>
      <c r="BJ93" s="60"/>
      <c r="BK93" s="60"/>
      <c r="BL93" s="60"/>
      <c r="BM93" s="60"/>
      <c r="BN93" s="60"/>
      <c r="BO93" s="60"/>
    </row>
    <row r="94" spans="2:67" ht="20.149999999999999" customHeight="1">
      <c r="B94" s="580"/>
      <c r="C94" s="581"/>
      <c r="D94" s="978"/>
      <c r="E94" s="675"/>
      <c r="F94" s="533"/>
      <c r="G94" s="678"/>
      <c r="H94" s="678"/>
      <c r="I94" s="679"/>
      <c r="J94" s="233"/>
      <c r="K94" s="232"/>
      <c r="L94" s="232"/>
      <c r="M94" s="232"/>
      <c r="N94" s="232"/>
      <c r="O94" s="232"/>
      <c r="P94" s="232"/>
      <c r="Q94" s="232"/>
      <c r="R94" s="234"/>
      <c r="S94" s="245"/>
      <c r="T94" s="244"/>
      <c r="U94" s="244"/>
      <c r="V94" s="244"/>
      <c r="W94" s="244"/>
      <c r="X94" s="244"/>
      <c r="Y94" s="244"/>
      <c r="Z94" s="244"/>
      <c r="AA94" s="244"/>
      <c r="AB94" s="244"/>
      <c r="AC94" s="282" t="s">
        <v>102</v>
      </c>
      <c r="AD94" s="618"/>
      <c r="AF94" s="59" t="str">
        <f>+J95</f>
        <v>□</v>
      </c>
      <c r="AM94" s="14"/>
      <c r="AN94" s="18" t="s">
        <v>63</v>
      </c>
      <c r="AO94" s="18" t="s">
        <v>64</v>
      </c>
      <c r="AP94" s="18" t="s">
        <v>65</v>
      </c>
      <c r="AQ94" s="20" t="s">
        <v>88</v>
      </c>
      <c r="AR94" s="20" t="s">
        <v>66</v>
      </c>
      <c r="AW94" s="60"/>
      <c r="AX94" s="59"/>
      <c r="AY94" s="59"/>
      <c r="AZ94" s="59"/>
      <c r="BA94" s="59"/>
      <c r="BB94" s="59"/>
      <c r="BC94" s="59"/>
      <c r="BD94" s="59"/>
      <c r="BE94" s="59"/>
      <c r="BF94" s="59"/>
    </row>
    <row r="95" spans="2:67" ht="20.149999999999999" customHeight="1">
      <c r="B95" s="580"/>
      <c r="C95" s="581"/>
      <c r="D95" s="978"/>
      <c r="E95" s="675"/>
      <c r="F95" s="680"/>
      <c r="G95" s="681"/>
      <c r="H95" s="681"/>
      <c r="I95" s="682"/>
      <c r="J95" s="28" t="s">
        <v>351</v>
      </c>
      <c r="K95" s="232" t="s">
        <v>160</v>
      </c>
      <c r="L95" s="232"/>
      <c r="M95" s="232"/>
      <c r="N95" s="232"/>
      <c r="O95" s="232"/>
      <c r="P95" s="232"/>
      <c r="Q95" s="232"/>
      <c r="R95" s="234"/>
      <c r="S95" s="245" t="s">
        <v>234</v>
      </c>
      <c r="T95" s="244"/>
      <c r="U95" s="244"/>
      <c r="V95" s="244"/>
      <c r="W95" s="244"/>
      <c r="X95" s="244"/>
      <c r="Y95" s="244"/>
      <c r="Z95" s="446"/>
      <c r="AA95" s="446"/>
      <c r="AB95" s="244" t="s">
        <v>359</v>
      </c>
      <c r="AC95" s="261"/>
      <c r="AD95" s="618"/>
      <c r="AF95" s="59" t="str">
        <f>+J96</f>
        <v>□</v>
      </c>
      <c r="AI95" s="45" t="s">
        <v>235</v>
      </c>
      <c r="AK95" s="20" t="str">
        <f>IF(Z95&gt;0,IF(Z95&lt;300,"③床1100",IF(Z95&lt;650,"②腰800",IF(Z95&gt;=1100,"基準なし","①床1100"))),"■未答")</f>
        <v>■未答</v>
      </c>
      <c r="AW95" s="2"/>
      <c r="BF95" s="1"/>
    </row>
    <row r="96" spans="2:67" ht="20.149999999999999" customHeight="1">
      <c r="B96" s="580"/>
      <c r="C96" s="581"/>
      <c r="D96" s="978"/>
      <c r="E96" s="675"/>
      <c r="F96" s="495" t="s">
        <v>382</v>
      </c>
      <c r="G96" s="560"/>
      <c r="H96" s="560"/>
      <c r="I96" s="677"/>
      <c r="J96" s="28" t="s">
        <v>351</v>
      </c>
      <c r="K96" s="232" t="s">
        <v>237</v>
      </c>
      <c r="L96" s="232"/>
      <c r="M96" s="232"/>
      <c r="N96" s="232"/>
      <c r="O96" s="232"/>
      <c r="P96" s="232"/>
      <c r="Q96" s="232"/>
      <c r="R96" s="234"/>
      <c r="S96" s="245" t="s">
        <v>238</v>
      </c>
      <c r="T96" s="244"/>
      <c r="U96" s="244"/>
      <c r="V96" s="244"/>
      <c r="W96" s="244"/>
      <c r="X96" s="244"/>
      <c r="Y96" s="244"/>
      <c r="Z96" s="446"/>
      <c r="AA96" s="446"/>
      <c r="AB96" s="244" t="s">
        <v>359</v>
      </c>
      <c r="AC96" s="261"/>
      <c r="AD96" s="618"/>
      <c r="AI96" s="45" t="s">
        <v>239</v>
      </c>
      <c r="AK96" s="20" t="str">
        <f>IF(Z96&gt;0,IF(Z95&lt;300,"◎不問",IF(Z95&lt;650,IF(Z96&lt;800,"◆未達","●適合"),IF(Z95&gt;=1100,"基準なし","◎不問"))),"■未答")</f>
        <v>■未答</v>
      </c>
      <c r="AW96" s="2"/>
      <c r="BF96" s="1"/>
    </row>
    <row r="97" spans="2:67" ht="20.149999999999999" customHeight="1">
      <c r="B97" s="580"/>
      <c r="C97" s="581"/>
      <c r="D97" s="978"/>
      <c r="E97" s="675"/>
      <c r="F97" s="680"/>
      <c r="G97" s="681"/>
      <c r="H97" s="681"/>
      <c r="I97" s="682"/>
      <c r="J97" s="279"/>
      <c r="K97" s="232"/>
      <c r="L97" s="232"/>
      <c r="M97" s="232"/>
      <c r="N97" s="232"/>
      <c r="O97" s="232"/>
      <c r="P97" s="232"/>
      <c r="Q97" s="232"/>
      <c r="R97" s="234"/>
      <c r="S97" s="245" t="s">
        <v>240</v>
      </c>
      <c r="T97" s="244"/>
      <c r="U97" s="244"/>
      <c r="V97" s="244"/>
      <c r="W97" s="244"/>
      <c r="X97" s="244"/>
      <c r="Y97" s="244"/>
      <c r="Z97" s="446"/>
      <c r="AA97" s="446"/>
      <c r="AB97" s="244" t="s">
        <v>359</v>
      </c>
      <c r="AC97" s="261"/>
      <c r="AD97" s="618"/>
      <c r="AI97" s="45" t="s">
        <v>241</v>
      </c>
      <c r="AK97" s="20" t="str">
        <f>IF(Z95&gt;0,IF(Z95&gt;=300,IF(Z95&lt;650,"◎不問",IF(Z95&lt;1100,IF(Z97&lt;1100,"◆未達","●適合"),"基準なし")),IF(Z97&lt;1100,"◆未達","●適合")),"■未答")</f>
        <v>■未答</v>
      </c>
      <c r="AW97" s="2"/>
      <c r="BF97" s="1"/>
    </row>
    <row r="98" spans="2:67" ht="20.149999999999999" customHeight="1">
      <c r="B98" s="580"/>
      <c r="C98" s="581"/>
      <c r="D98" s="978"/>
      <c r="E98" s="675"/>
      <c r="F98" s="495" t="s">
        <v>431</v>
      </c>
      <c r="G98" s="560"/>
      <c r="H98" s="560"/>
      <c r="I98" s="677"/>
      <c r="J98" s="235"/>
      <c r="K98" s="232"/>
      <c r="L98" s="232"/>
      <c r="M98" s="232"/>
      <c r="N98" s="232"/>
      <c r="O98" s="232"/>
      <c r="P98" s="232"/>
      <c r="Q98" s="232"/>
      <c r="R98" s="234"/>
      <c r="S98" s="245"/>
      <c r="T98" s="244"/>
      <c r="U98" s="244"/>
      <c r="V98" s="244"/>
      <c r="W98" s="244"/>
      <c r="X98" s="244"/>
      <c r="Y98" s="244"/>
      <c r="Z98" s="719"/>
      <c r="AA98" s="719"/>
      <c r="AB98" s="244"/>
      <c r="AC98" s="261"/>
      <c r="AD98" s="618"/>
      <c r="AI98" s="45" t="s">
        <v>243</v>
      </c>
      <c r="AK98" s="20" t="str">
        <f>IF(Z95&gt;0,IF(Z97&gt;0,IF(Z95+Z96-Z97=0,"●相互OK","▼矛盾"),"■まだ片方"),"■未答")</f>
        <v>■未答</v>
      </c>
      <c r="AW98" s="2"/>
      <c r="BF98" s="1"/>
    </row>
    <row r="99" spans="2:67" ht="20.149999999999999" customHeight="1">
      <c r="B99" s="580"/>
      <c r="C99" s="581"/>
      <c r="D99" s="701"/>
      <c r="E99" s="676"/>
      <c r="F99" s="680"/>
      <c r="G99" s="681"/>
      <c r="H99" s="681"/>
      <c r="I99" s="682"/>
      <c r="J99" s="291"/>
      <c r="K99" s="252"/>
      <c r="L99" s="252"/>
      <c r="M99" s="252"/>
      <c r="N99" s="252"/>
      <c r="O99" s="252"/>
      <c r="P99" s="252"/>
      <c r="Q99" s="252"/>
      <c r="R99" s="253"/>
      <c r="S99" s="255"/>
      <c r="T99" s="255"/>
      <c r="U99" s="255"/>
      <c r="V99" s="255"/>
      <c r="W99" s="255"/>
      <c r="X99" s="255"/>
      <c r="Y99" s="255"/>
      <c r="Z99" s="255"/>
      <c r="AA99" s="255"/>
      <c r="AB99" s="255"/>
      <c r="AC99" s="265"/>
      <c r="AD99" s="619"/>
      <c r="AW99" s="2"/>
      <c r="BF99" s="1"/>
    </row>
    <row r="100" spans="2:67" ht="24" customHeight="1">
      <c r="B100" s="580"/>
      <c r="C100" s="581"/>
      <c r="D100" s="596" t="s">
        <v>421</v>
      </c>
      <c r="E100" s="600"/>
      <c r="F100" s="600"/>
      <c r="G100" s="600"/>
      <c r="H100" s="600"/>
      <c r="I100" s="601"/>
      <c r="J100" s="25" t="s">
        <v>361</v>
      </c>
      <c r="K100" s="248" t="s">
        <v>101</v>
      </c>
      <c r="L100" s="248"/>
      <c r="M100" s="248"/>
      <c r="N100" s="248"/>
      <c r="O100" s="248"/>
      <c r="P100" s="248"/>
      <c r="Q100" s="248"/>
      <c r="R100" s="249"/>
      <c r="S100" s="251"/>
      <c r="T100" s="251"/>
      <c r="U100" s="251"/>
      <c r="V100" s="251"/>
      <c r="W100" s="251"/>
      <c r="X100" s="251"/>
      <c r="Y100" s="251"/>
      <c r="Z100" s="251"/>
      <c r="AA100" s="251"/>
      <c r="AB100" s="251"/>
      <c r="AC100" s="251"/>
      <c r="AD100" s="617"/>
      <c r="AF100" s="1" t="str">
        <f t="shared" ref="AF100:AF105" si="4">+J100</f>
        <v>□</v>
      </c>
      <c r="AI100" s="20" t="str">
        <f>IF(AF100&amp;AF101&amp;AF102="■□□","◎無し",IF(AF100&amp;AF101&amp;AF102="□■□","●適合",IF(AF100&amp;AF101&amp;AF102="□□■","◆未達",IF(AF100&amp;AF101&amp;AF102="□□□","■未答","▼矛盾"))))</f>
        <v>■未答</v>
      </c>
      <c r="AJ100" s="26"/>
      <c r="AM100" s="14" t="s">
        <v>103</v>
      </c>
      <c r="AN100" s="21" t="s">
        <v>358</v>
      </c>
      <c r="AO100" s="21" t="s">
        <v>357</v>
      </c>
      <c r="AP100" s="21" t="s">
        <v>356</v>
      </c>
      <c r="AQ100" s="21" t="s">
        <v>355</v>
      </c>
      <c r="AR100" s="21" t="s">
        <v>87</v>
      </c>
      <c r="BF100" s="1"/>
    </row>
    <row r="101" spans="2:67" ht="24" customHeight="1">
      <c r="B101" s="580"/>
      <c r="C101" s="581"/>
      <c r="D101" s="602"/>
      <c r="E101" s="603"/>
      <c r="F101" s="603"/>
      <c r="G101" s="603"/>
      <c r="H101" s="603"/>
      <c r="I101" s="604"/>
      <c r="J101" s="28" t="s">
        <v>351</v>
      </c>
      <c r="K101" s="232" t="s">
        <v>160</v>
      </c>
      <c r="L101" s="232"/>
      <c r="M101" s="232"/>
      <c r="N101" s="232"/>
      <c r="O101" s="232"/>
      <c r="P101" s="232"/>
      <c r="Q101" s="232"/>
      <c r="R101" s="234"/>
      <c r="S101" s="737" t="s">
        <v>260</v>
      </c>
      <c r="T101" s="624"/>
      <c r="U101" s="624"/>
      <c r="V101" s="624"/>
      <c r="W101" s="624"/>
      <c r="X101" s="624"/>
      <c r="Y101" s="624"/>
      <c r="Z101" s="446"/>
      <c r="AA101" s="446"/>
      <c r="AB101" s="167" t="s">
        <v>359</v>
      </c>
      <c r="AC101" s="244"/>
      <c r="AD101" s="618"/>
      <c r="AF101" s="1" t="str">
        <f t="shared" si="4"/>
        <v>□</v>
      </c>
      <c r="AI101" s="45" t="s">
        <v>261</v>
      </c>
      <c r="AK101" s="20" t="str">
        <f>IF(Z101&gt;0,IF(Z101&gt;110,"◆未達","●適合"),"■未答")</f>
        <v>■未答</v>
      </c>
      <c r="AM101" s="14"/>
      <c r="AN101" s="18" t="s">
        <v>63</v>
      </c>
      <c r="AO101" s="18" t="s">
        <v>64</v>
      </c>
      <c r="AP101" s="18" t="s">
        <v>65</v>
      </c>
      <c r="AQ101" s="20" t="s">
        <v>88</v>
      </c>
      <c r="AR101" s="20" t="s">
        <v>66</v>
      </c>
      <c r="BF101" s="1"/>
    </row>
    <row r="102" spans="2:67" ht="40" customHeight="1" thickBot="1">
      <c r="B102" s="582"/>
      <c r="C102" s="583"/>
      <c r="D102" s="649"/>
      <c r="E102" s="650"/>
      <c r="F102" s="650"/>
      <c r="G102" s="650"/>
      <c r="H102" s="650"/>
      <c r="I102" s="651"/>
      <c r="J102" s="77" t="s">
        <v>351</v>
      </c>
      <c r="K102" s="273" t="s">
        <v>237</v>
      </c>
      <c r="L102" s="273"/>
      <c r="M102" s="273"/>
      <c r="N102" s="273"/>
      <c r="O102" s="273"/>
      <c r="P102" s="273"/>
      <c r="Q102" s="273"/>
      <c r="R102" s="274"/>
      <c r="S102" s="276"/>
      <c r="T102" s="276"/>
      <c r="U102" s="276"/>
      <c r="V102" s="276"/>
      <c r="W102" s="276"/>
      <c r="X102" s="276"/>
      <c r="Y102" s="276"/>
      <c r="Z102" s="276"/>
      <c r="AA102" s="276"/>
      <c r="AB102" s="276"/>
      <c r="AC102" s="276"/>
      <c r="AD102" s="639"/>
      <c r="AF102" s="1" t="str">
        <f t="shared" si="4"/>
        <v>□</v>
      </c>
      <c r="BF102" s="1"/>
    </row>
    <row r="103" spans="2:67" ht="16" customHeight="1">
      <c r="B103" s="979" t="s">
        <v>381</v>
      </c>
      <c r="C103" s="980"/>
      <c r="D103" s="726" t="s">
        <v>422</v>
      </c>
      <c r="E103" s="727"/>
      <c r="F103" s="727"/>
      <c r="G103" s="727"/>
      <c r="H103" s="727"/>
      <c r="I103" s="728"/>
      <c r="J103" s="61" t="s">
        <v>361</v>
      </c>
      <c r="K103" s="776" t="s">
        <v>264</v>
      </c>
      <c r="L103" s="776"/>
      <c r="M103" s="776"/>
      <c r="N103" s="776"/>
      <c r="O103" s="776"/>
      <c r="P103" s="776"/>
      <c r="Q103" s="776"/>
      <c r="R103" s="777"/>
      <c r="S103" s="239"/>
      <c r="T103" s="240"/>
      <c r="U103" s="240"/>
      <c r="V103" s="240"/>
      <c r="W103" s="240"/>
      <c r="X103" s="240"/>
      <c r="Y103" s="240"/>
      <c r="Z103" s="240"/>
      <c r="AA103" s="240"/>
      <c r="AB103" s="240"/>
      <c r="AC103" s="240"/>
      <c r="AD103" s="647"/>
      <c r="AF103" s="1" t="str">
        <f t="shared" si="4"/>
        <v>□</v>
      </c>
      <c r="AI103" s="20" t="str">
        <f>IF(AF103&amp;AF104&amp;AF105="■□□","◎無し",IF(AF103&amp;AF104&amp;AF105="□■□","●適合",IF(AF103&amp;AF104&amp;AF105="□□■","◆未達",IF(AF103&amp;AF104&amp;AF105="□□□","■未答","▼矛盾"))))</f>
        <v>■未答</v>
      </c>
      <c r="AJ103" s="26"/>
      <c r="AM103" s="14" t="s">
        <v>103</v>
      </c>
      <c r="AN103" s="21" t="s">
        <v>358</v>
      </c>
      <c r="AO103" s="21" t="s">
        <v>357</v>
      </c>
      <c r="AP103" s="21" t="s">
        <v>356</v>
      </c>
      <c r="AQ103" s="21" t="s">
        <v>355</v>
      </c>
      <c r="AR103" s="21" t="s">
        <v>87</v>
      </c>
      <c r="BF103" s="1"/>
    </row>
    <row r="104" spans="2:67" ht="16" customHeight="1">
      <c r="B104" s="981"/>
      <c r="C104" s="982"/>
      <c r="D104" s="729"/>
      <c r="E104" s="730"/>
      <c r="F104" s="730"/>
      <c r="G104" s="730"/>
      <c r="H104" s="730"/>
      <c r="I104" s="731"/>
      <c r="J104" s="28" t="s">
        <v>351</v>
      </c>
      <c r="K104" s="625" t="s">
        <v>265</v>
      </c>
      <c r="L104" s="625"/>
      <c r="M104" s="625"/>
      <c r="N104" s="625"/>
      <c r="O104" s="625"/>
      <c r="P104" s="625"/>
      <c r="Q104" s="625"/>
      <c r="R104" s="626"/>
      <c r="S104" s="245"/>
      <c r="T104" s="244"/>
      <c r="U104" s="244"/>
      <c r="V104" s="244"/>
      <c r="W104" s="244"/>
      <c r="X104" s="244"/>
      <c r="Y104" s="244"/>
      <c r="Z104" s="244"/>
      <c r="AA104" s="244"/>
      <c r="AB104" s="244"/>
      <c r="AC104" s="244"/>
      <c r="AD104" s="618"/>
      <c r="AF104" s="1" t="str">
        <f t="shared" si="4"/>
        <v>□</v>
      </c>
      <c r="AM104" s="14"/>
      <c r="AN104" s="18" t="s">
        <v>63</v>
      </c>
      <c r="AO104" s="18" t="s">
        <v>64</v>
      </c>
      <c r="AP104" s="18" t="s">
        <v>65</v>
      </c>
      <c r="AQ104" s="20" t="s">
        <v>88</v>
      </c>
      <c r="AR104" s="20" t="s">
        <v>66</v>
      </c>
      <c r="BF104" s="1"/>
    </row>
    <row r="105" spans="2:67" ht="16" customHeight="1" thickBot="1">
      <c r="B105" s="983"/>
      <c r="C105" s="984"/>
      <c r="D105" s="732"/>
      <c r="E105" s="733"/>
      <c r="F105" s="733"/>
      <c r="G105" s="733"/>
      <c r="H105" s="733"/>
      <c r="I105" s="734"/>
      <c r="J105" s="77" t="s">
        <v>351</v>
      </c>
      <c r="K105" s="974" t="s">
        <v>266</v>
      </c>
      <c r="L105" s="974"/>
      <c r="M105" s="974"/>
      <c r="N105" s="974"/>
      <c r="O105" s="974"/>
      <c r="P105" s="974"/>
      <c r="Q105" s="974"/>
      <c r="R105" s="975"/>
      <c r="S105" s="275"/>
      <c r="T105" s="276"/>
      <c r="U105" s="276"/>
      <c r="V105" s="276"/>
      <c r="W105" s="276"/>
      <c r="X105" s="276"/>
      <c r="Y105" s="276"/>
      <c r="Z105" s="276"/>
      <c r="AA105" s="276"/>
      <c r="AB105" s="276"/>
      <c r="AC105" s="276"/>
      <c r="AD105" s="639"/>
      <c r="AF105" s="1" t="str">
        <f t="shared" si="4"/>
        <v>□</v>
      </c>
      <c r="BF105" s="1"/>
    </row>
    <row r="106" spans="2:67" ht="24" customHeight="1" thickBot="1">
      <c r="B106" s="748" t="s">
        <v>380</v>
      </c>
      <c r="C106" s="749"/>
      <c r="D106" s="749"/>
      <c r="E106" s="749"/>
      <c r="F106" s="749"/>
      <c r="G106" s="749"/>
      <c r="H106" s="749"/>
      <c r="I106" s="749"/>
      <c r="J106" s="141"/>
      <c r="K106" s="141"/>
      <c r="L106" s="141"/>
      <c r="M106" s="141"/>
      <c r="N106" s="141"/>
      <c r="O106" s="141"/>
      <c r="P106" s="141"/>
      <c r="Q106" s="141"/>
      <c r="R106" s="141"/>
      <c r="S106" s="142"/>
      <c r="T106" s="142"/>
      <c r="U106" s="142"/>
      <c r="V106" s="142"/>
      <c r="W106" s="142"/>
      <c r="X106" s="142"/>
      <c r="Y106" s="142"/>
      <c r="Z106" s="142"/>
      <c r="AA106" s="142"/>
      <c r="AB106" s="142"/>
      <c r="AC106" s="142"/>
      <c r="AD106" s="143"/>
      <c r="AW106" s="2"/>
      <c r="BF106" s="1"/>
    </row>
    <row r="107" spans="2:67" ht="24" customHeight="1">
      <c r="B107" s="578" t="s">
        <v>379</v>
      </c>
      <c r="C107" s="645"/>
      <c r="D107" s="644" t="s">
        <v>42</v>
      </c>
      <c r="E107" s="645"/>
      <c r="F107" s="645"/>
      <c r="G107" s="645"/>
      <c r="H107" s="645"/>
      <c r="I107" s="646"/>
      <c r="J107" s="61" t="s">
        <v>361</v>
      </c>
      <c r="K107" s="13" t="s">
        <v>282</v>
      </c>
      <c r="L107" s="68"/>
      <c r="M107" s="68"/>
      <c r="N107" s="68"/>
      <c r="O107" s="68"/>
      <c r="P107" s="68"/>
      <c r="Q107" s="68"/>
      <c r="R107" s="69"/>
      <c r="S107" s="239"/>
      <c r="T107" s="240"/>
      <c r="U107" s="240"/>
      <c r="V107" s="240"/>
      <c r="W107" s="240"/>
      <c r="X107" s="240"/>
      <c r="Y107" s="240"/>
      <c r="Z107" s="240"/>
      <c r="AA107" s="240"/>
      <c r="AB107" s="240"/>
      <c r="AC107" s="240"/>
      <c r="AD107" s="666"/>
      <c r="AF107" s="17" t="str">
        <f>+J107</f>
        <v>□</v>
      </c>
      <c r="AI107" s="20" t="str">
        <f>IF(AF107&amp;AF108&amp;AF109="■□□","◎無し",IF(AF107&amp;AF108&amp;AF109="□■□","●適合",IF(AF107&amp;AF108&amp;AF109="□□■","◆未達",IF(AF107&amp;AF108&amp;AF109="□□□","■未答","▼矛盾"))))</f>
        <v>■未答</v>
      </c>
      <c r="AJ107" s="26"/>
      <c r="AM107" s="14" t="s">
        <v>103</v>
      </c>
      <c r="AN107" s="21" t="s">
        <v>358</v>
      </c>
      <c r="AO107" s="21" t="s">
        <v>357</v>
      </c>
      <c r="AP107" s="21" t="s">
        <v>356</v>
      </c>
      <c r="AQ107" s="21" t="s">
        <v>355</v>
      </c>
      <c r="AR107" s="21" t="s">
        <v>87</v>
      </c>
      <c r="AT107" s="4"/>
      <c r="AU107" s="4"/>
      <c r="AV107" s="4"/>
      <c r="AW107" s="2"/>
      <c r="BF107" s="1"/>
    </row>
    <row r="108" spans="2:67" ht="24" customHeight="1">
      <c r="B108" s="580"/>
      <c r="C108" s="603"/>
      <c r="D108" s="605"/>
      <c r="E108" s="606"/>
      <c r="F108" s="606"/>
      <c r="G108" s="606"/>
      <c r="H108" s="606"/>
      <c r="I108" s="607"/>
      <c r="J108" s="70" t="s">
        <v>361</v>
      </c>
      <c r="K108" s="625" t="s">
        <v>269</v>
      </c>
      <c r="L108" s="625"/>
      <c r="M108" s="70" t="s">
        <v>351</v>
      </c>
      <c r="N108" s="625" t="s">
        <v>270</v>
      </c>
      <c r="O108" s="625"/>
      <c r="P108" s="625"/>
      <c r="Q108" s="157"/>
      <c r="R108" s="158"/>
      <c r="S108" s="254"/>
      <c r="T108" s="255"/>
      <c r="U108" s="255"/>
      <c r="V108" s="255"/>
      <c r="W108" s="255"/>
      <c r="X108" s="255"/>
      <c r="Y108" s="255"/>
      <c r="Z108" s="255"/>
      <c r="AA108" s="255"/>
      <c r="AB108" s="255"/>
      <c r="AC108" s="255"/>
      <c r="AD108" s="668"/>
      <c r="AF108" s="1" t="str">
        <f>+J108</f>
        <v>□</v>
      </c>
      <c r="AM108" s="14"/>
      <c r="AN108" s="18" t="s">
        <v>63</v>
      </c>
      <c r="AO108" s="18" t="s">
        <v>64</v>
      </c>
      <c r="AP108" s="18" t="s">
        <v>65</v>
      </c>
      <c r="AQ108" s="20" t="s">
        <v>88</v>
      </c>
      <c r="AR108" s="20" t="s">
        <v>66</v>
      </c>
      <c r="AT108" s="3"/>
      <c r="AU108" s="3"/>
      <c r="AV108" s="3"/>
      <c r="AW108" s="2"/>
      <c r="BF108" s="1"/>
      <c r="BH108" s="1"/>
      <c r="BI108" s="1"/>
      <c r="BJ108" s="1"/>
      <c r="BK108" s="1"/>
      <c r="BL108" s="1"/>
      <c r="BM108" s="1"/>
      <c r="BN108" s="1"/>
      <c r="BO108" s="1"/>
    </row>
    <row r="109" spans="2:67" ht="24" customHeight="1">
      <c r="B109" s="580"/>
      <c r="C109" s="603"/>
      <c r="D109" s="948" t="s">
        <v>423</v>
      </c>
      <c r="E109" s="949"/>
      <c r="F109" s="949"/>
      <c r="G109" s="949"/>
      <c r="H109" s="949"/>
      <c r="I109" s="950"/>
      <c r="J109" s="324"/>
      <c r="K109" s="325"/>
      <c r="L109" s="325"/>
      <c r="M109" s="326"/>
      <c r="N109" s="325"/>
      <c r="O109" s="325"/>
      <c r="P109" s="325"/>
      <c r="Q109" s="325"/>
      <c r="R109" s="385"/>
      <c r="S109" s="245"/>
      <c r="T109" s="244"/>
      <c r="U109" s="244"/>
      <c r="V109" s="244"/>
      <c r="W109" s="244"/>
      <c r="X109" s="244"/>
      <c r="Y109" s="244"/>
      <c r="Z109" s="244"/>
      <c r="AA109" s="244"/>
      <c r="AB109" s="244"/>
      <c r="AC109" s="244"/>
      <c r="AD109" s="242"/>
      <c r="AF109" s="1" t="str">
        <f>+M108</f>
        <v>□</v>
      </c>
      <c r="AT109" s="3"/>
      <c r="AU109" s="3"/>
      <c r="AV109" s="3"/>
      <c r="AW109" s="2"/>
      <c r="BF109" s="1"/>
      <c r="BH109" s="1"/>
      <c r="BI109" s="1"/>
      <c r="BJ109" s="1"/>
      <c r="BK109" s="1"/>
      <c r="BL109" s="1"/>
      <c r="BM109" s="1"/>
      <c r="BN109" s="1"/>
      <c r="BO109" s="1"/>
    </row>
    <row r="110" spans="2:67" ht="24" customHeight="1">
      <c r="B110" s="580"/>
      <c r="C110" s="603"/>
      <c r="D110" s="256"/>
      <c r="E110" s="1003" t="s">
        <v>424</v>
      </c>
      <c r="F110" s="1004"/>
      <c r="G110" s="1004"/>
      <c r="H110" s="1004"/>
      <c r="I110" s="1005"/>
      <c r="J110" s="294"/>
      <c r="K110" s="287"/>
      <c r="L110" s="287"/>
      <c r="M110" s="294"/>
      <c r="N110" s="287"/>
      <c r="O110" s="287"/>
      <c r="P110" s="287"/>
      <c r="Q110" s="287"/>
      <c r="R110" s="288"/>
      <c r="S110" s="245"/>
      <c r="T110" s="244"/>
      <c r="U110" s="244"/>
      <c r="V110" s="244"/>
      <c r="W110" s="244"/>
      <c r="X110" s="244"/>
      <c r="Y110" s="244"/>
      <c r="Z110" s="244"/>
      <c r="AA110" s="244"/>
      <c r="AB110" s="244"/>
      <c r="AC110" s="244"/>
      <c r="AD110" s="242"/>
      <c r="AT110" s="3"/>
      <c r="AU110" s="3"/>
      <c r="AV110" s="3"/>
      <c r="AW110" s="2"/>
      <c r="BF110" s="1"/>
      <c r="BH110" s="1"/>
      <c r="BI110" s="1"/>
      <c r="BJ110" s="1"/>
      <c r="BK110" s="1"/>
      <c r="BL110" s="1"/>
      <c r="BM110" s="1"/>
      <c r="BN110" s="1"/>
      <c r="BO110" s="1"/>
    </row>
    <row r="111" spans="2:67" ht="17.149999999999999" customHeight="1">
      <c r="B111" s="580"/>
      <c r="C111" s="603"/>
      <c r="D111" s="602"/>
      <c r="E111" s="596" t="s">
        <v>425</v>
      </c>
      <c r="F111" s="600"/>
      <c r="G111" s="600"/>
      <c r="H111" s="600"/>
      <c r="I111" s="601"/>
      <c r="J111" s="294"/>
      <c r="K111" s="287"/>
      <c r="L111" s="287"/>
      <c r="M111" s="294"/>
      <c r="N111" s="287"/>
      <c r="O111" s="78" t="s">
        <v>351</v>
      </c>
      <c r="P111" s="547" t="s">
        <v>283</v>
      </c>
      <c r="Q111" s="547"/>
      <c r="R111" s="692"/>
      <c r="S111" s="259"/>
      <c r="T111" s="251"/>
      <c r="U111" s="251"/>
      <c r="V111" s="251"/>
      <c r="W111" s="251"/>
      <c r="X111" s="251"/>
      <c r="Y111" s="251"/>
      <c r="Z111" s="251"/>
      <c r="AA111" s="251"/>
      <c r="AB111" s="251"/>
      <c r="AC111" s="251"/>
      <c r="AD111" s="672"/>
      <c r="AF111" s="17" t="str">
        <f>+O111</f>
        <v>□</v>
      </c>
      <c r="AI111" s="20" t="str">
        <f>IF(AF111&amp;AF112&amp;AF113="■□□","◎無し",IF(AF111&amp;AF112&amp;AF113="□■□","●適合",IF(AF111&amp;AF112&amp;AF113="□□■","◆未達",IF(AF111&amp;AF112&amp;AF113="□□□","■未答","▼矛盾"))))</f>
        <v>■未答</v>
      </c>
      <c r="AJ111" s="26"/>
      <c r="AM111" s="14" t="s">
        <v>103</v>
      </c>
      <c r="AN111" s="21" t="s">
        <v>358</v>
      </c>
      <c r="AO111" s="21" t="s">
        <v>357</v>
      </c>
      <c r="AP111" s="21" t="s">
        <v>356</v>
      </c>
      <c r="AQ111" s="21" t="s">
        <v>355</v>
      </c>
      <c r="AR111" s="21" t="s">
        <v>87</v>
      </c>
      <c r="AS111" s="3"/>
      <c r="AT111" s="3"/>
      <c r="AU111" s="3"/>
      <c r="AV111" s="3"/>
      <c r="AW111" s="2"/>
      <c r="BF111" s="1"/>
      <c r="BH111" s="1"/>
      <c r="BI111" s="1"/>
      <c r="BJ111" s="1"/>
      <c r="BK111" s="1"/>
      <c r="BL111" s="1"/>
      <c r="BM111" s="1"/>
      <c r="BN111" s="1"/>
      <c r="BO111" s="1"/>
    </row>
    <row r="112" spans="2:67" ht="17.149999999999999" customHeight="1">
      <c r="B112" s="580"/>
      <c r="C112" s="603"/>
      <c r="D112" s="602"/>
      <c r="E112" s="602"/>
      <c r="F112" s="603"/>
      <c r="G112" s="603"/>
      <c r="H112" s="603"/>
      <c r="I112" s="604"/>
      <c r="J112" s="70" t="s">
        <v>361</v>
      </c>
      <c r="K112" s="625" t="s">
        <v>284</v>
      </c>
      <c r="L112" s="625"/>
      <c r="M112" s="625"/>
      <c r="N112" s="625"/>
      <c r="O112" s="625"/>
      <c r="P112" s="625"/>
      <c r="Q112" s="625"/>
      <c r="R112" s="626"/>
      <c r="S112" s="245"/>
      <c r="T112" s="244"/>
      <c r="U112" s="244"/>
      <c r="V112" s="244"/>
      <c r="W112" s="244"/>
      <c r="X112" s="244"/>
      <c r="Y112" s="244"/>
      <c r="Z112" s="244"/>
      <c r="AA112" s="244"/>
      <c r="AB112" s="244"/>
      <c r="AC112" s="244"/>
      <c r="AD112" s="667"/>
      <c r="AF112" s="1" t="str">
        <f>+J112</f>
        <v>□</v>
      </c>
      <c r="AM112" s="14"/>
      <c r="AN112" s="18" t="s">
        <v>63</v>
      </c>
      <c r="AO112" s="18" t="s">
        <v>64</v>
      </c>
      <c r="AP112" s="18" t="s">
        <v>65</v>
      </c>
      <c r="AQ112" s="20" t="s">
        <v>88</v>
      </c>
      <c r="AR112" s="20" t="s">
        <v>66</v>
      </c>
      <c r="AS112" s="4"/>
      <c r="AT112" s="4"/>
      <c r="AU112" s="4"/>
      <c r="AV112" s="4"/>
      <c r="BH112" s="1"/>
      <c r="BI112" s="1"/>
      <c r="BJ112" s="1"/>
      <c r="BK112" s="1"/>
      <c r="BL112" s="1"/>
      <c r="BM112" s="1"/>
      <c r="BN112" s="1"/>
      <c r="BO112" s="1"/>
    </row>
    <row r="113" spans="2:67" ht="17.149999999999999" customHeight="1">
      <c r="B113" s="580"/>
      <c r="C113" s="603"/>
      <c r="D113" s="602"/>
      <c r="E113" s="605"/>
      <c r="F113" s="606"/>
      <c r="G113" s="606"/>
      <c r="H113" s="606"/>
      <c r="I113" s="607"/>
      <c r="J113" s="71" t="s">
        <v>361</v>
      </c>
      <c r="K113" s="753" t="s">
        <v>285</v>
      </c>
      <c r="L113" s="753"/>
      <c r="M113" s="753"/>
      <c r="N113" s="753"/>
      <c r="O113" s="753"/>
      <c r="P113" s="753"/>
      <c r="Q113" s="753"/>
      <c r="R113" s="770"/>
      <c r="S113" s="254"/>
      <c r="T113" s="255"/>
      <c r="U113" s="255"/>
      <c r="V113" s="255"/>
      <c r="W113" s="255"/>
      <c r="X113" s="255"/>
      <c r="Y113" s="255"/>
      <c r="Z113" s="255"/>
      <c r="AA113" s="255"/>
      <c r="AB113" s="255"/>
      <c r="AC113" s="255"/>
      <c r="AD113" s="668"/>
      <c r="AF113" s="1" t="str">
        <f>+J113</f>
        <v>□</v>
      </c>
      <c r="AS113" s="4"/>
      <c r="AT113" s="4"/>
      <c r="AU113" s="4"/>
      <c r="AV113" s="4"/>
      <c r="BH113" s="1"/>
      <c r="BI113" s="1"/>
      <c r="BJ113" s="1"/>
      <c r="BK113" s="1"/>
      <c r="BL113" s="1"/>
      <c r="BM113" s="1"/>
      <c r="BN113" s="1"/>
      <c r="BO113" s="1"/>
    </row>
    <row r="114" spans="2:67" ht="17.149999999999999" customHeight="1">
      <c r="B114" s="580"/>
      <c r="C114" s="603"/>
      <c r="D114" s="602"/>
      <c r="E114" s="596" t="s">
        <v>507</v>
      </c>
      <c r="F114" s="600"/>
      <c r="G114" s="600"/>
      <c r="H114" s="600"/>
      <c r="I114" s="601"/>
      <c r="J114" s="294"/>
      <c r="K114" s="287"/>
      <c r="L114" s="287"/>
      <c r="M114" s="294"/>
      <c r="N114" s="287"/>
      <c r="O114" s="78" t="s">
        <v>351</v>
      </c>
      <c r="P114" s="547" t="s">
        <v>283</v>
      </c>
      <c r="Q114" s="547"/>
      <c r="R114" s="692"/>
      <c r="S114" s="79" t="s">
        <v>351</v>
      </c>
      <c r="T114" s="746" t="s">
        <v>286</v>
      </c>
      <c r="U114" s="746"/>
      <c r="V114" s="746"/>
      <c r="W114" s="746"/>
      <c r="X114" s="746"/>
      <c r="Y114" s="746"/>
      <c r="Z114" s="746"/>
      <c r="AA114" s="746"/>
      <c r="AB114" s="746"/>
      <c r="AC114" s="1002"/>
      <c r="AD114" s="672"/>
      <c r="AF114" s="17" t="str">
        <f>+O114</f>
        <v>□</v>
      </c>
      <c r="AI114" s="20" t="str">
        <f>IF(AF114&amp;AF115&amp;AF116="■□□","◎無し",IF(AF114&amp;AF115&amp;AF116="□■□","●適合",IF(AF114&amp;AF115&amp;AF116="□□■","◆未達",IF(AF114&amp;AF115&amp;AF116="□□□","■未答","▼矛盾"))))</f>
        <v>■未答</v>
      </c>
      <c r="AJ114" s="26"/>
      <c r="AM114" s="14" t="s">
        <v>103</v>
      </c>
      <c r="AN114" s="21" t="s">
        <v>358</v>
      </c>
      <c r="AO114" s="21" t="s">
        <v>357</v>
      </c>
      <c r="AP114" s="21" t="s">
        <v>356</v>
      </c>
      <c r="AQ114" s="21" t="s">
        <v>355</v>
      </c>
      <c r="AR114" s="21" t="s">
        <v>87</v>
      </c>
      <c r="AS114" s="3"/>
      <c r="AT114" s="4"/>
      <c r="AU114" s="4"/>
      <c r="AV114" s="4"/>
      <c r="BH114" s="1"/>
      <c r="BI114" s="1"/>
      <c r="BJ114" s="1"/>
      <c r="BK114" s="1"/>
      <c r="BL114" s="1"/>
      <c r="BM114" s="1"/>
      <c r="BN114" s="1"/>
      <c r="BO114" s="1"/>
    </row>
    <row r="115" spans="2:67" ht="17.149999999999999" customHeight="1">
      <c r="B115" s="580"/>
      <c r="C115" s="603"/>
      <c r="D115" s="602"/>
      <c r="E115" s="602"/>
      <c r="F115" s="603"/>
      <c r="G115" s="603"/>
      <c r="H115" s="603"/>
      <c r="I115" s="604"/>
      <c r="J115" s="70" t="s">
        <v>361</v>
      </c>
      <c r="K115" s="625" t="s">
        <v>287</v>
      </c>
      <c r="L115" s="625"/>
      <c r="M115" s="625"/>
      <c r="N115" s="625"/>
      <c r="O115" s="625"/>
      <c r="P115" s="625"/>
      <c r="Q115" s="625"/>
      <c r="R115" s="626"/>
      <c r="S115" s="16" t="s">
        <v>351</v>
      </c>
      <c r="T115" s="624" t="s">
        <v>288</v>
      </c>
      <c r="U115" s="624"/>
      <c r="V115" s="624"/>
      <c r="W115" s="624"/>
      <c r="X115" s="624"/>
      <c r="Y115" s="624"/>
      <c r="Z115" s="624"/>
      <c r="AA115" s="624"/>
      <c r="AB115" s="624"/>
      <c r="AC115" s="640"/>
      <c r="AD115" s="667"/>
      <c r="AF115" s="1" t="str">
        <f>+J115</f>
        <v>□</v>
      </c>
      <c r="AM115" s="14"/>
      <c r="AN115" s="18" t="s">
        <v>63</v>
      </c>
      <c r="AO115" s="18" t="s">
        <v>64</v>
      </c>
      <c r="AP115" s="18" t="s">
        <v>65</v>
      </c>
      <c r="AQ115" s="20" t="s">
        <v>88</v>
      </c>
      <c r="AR115" s="20" t="s">
        <v>66</v>
      </c>
      <c r="AS115" s="4"/>
      <c r="AT115" s="4"/>
      <c r="AU115" s="4"/>
      <c r="AV115" s="4"/>
      <c r="BH115" s="1"/>
      <c r="BI115" s="1"/>
      <c r="BJ115" s="1"/>
      <c r="BK115" s="1"/>
      <c r="BL115" s="1"/>
      <c r="BM115" s="1"/>
      <c r="BN115" s="1"/>
      <c r="BO115" s="1"/>
    </row>
    <row r="116" spans="2:67" ht="17.149999999999999" customHeight="1">
      <c r="B116" s="580"/>
      <c r="C116" s="603"/>
      <c r="D116" s="602"/>
      <c r="E116" s="602"/>
      <c r="F116" s="606"/>
      <c r="G116" s="606"/>
      <c r="H116" s="606"/>
      <c r="I116" s="607"/>
      <c r="J116" s="71" t="s">
        <v>361</v>
      </c>
      <c r="K116" s="753" t="s">
        <v>289</v>
      </c>
      <c r="L116" s="753"/>
      <c r="M116" s="753"/>
      <c r="N116" s="753"/>
      <c r="O116" s="753"/>
      <c r="P116" s="753"/>
      <c r="Q116" s="753"/>
      <c r="R116" s="770"/>
      <c r="S116" s="254"/>
      <c r="T116" s="255"/>
      <c r="U116" s="255"/>
      <c r="V116" s="255"/>
      <c r="W116" s="255"/>
      <c r="X116" s="255"/>
      <c r="Y116" s="255"/>
      <c r="Z116" s="255"/>
      <c r="AA116" s="255"/>
      <c r="AB116" s="255"/>
      <c r="AC116" s="265"/>
      <c r="AD116" s="667"/>
      <c r="AF116" s="1" t="str">
        <f>+J116</f>
        <v>□</v>
      </c>
      <c r="AS116" s="4"/>
      <c r="AT116" s="4"/>
      <c r="AU116" s="4"/>
      <c r="AV116" s="4"/>
      <c r="BH116" s="1"/>
      <c r="BI116" s="1"/>
      <c r="BJ116" s="1"/>
      <c r="BK116" s="1"/>
      <c r="BL116" s="1"/>
      <c r="BM116" s="1"/>
      <c r="BN116" s="1"/>
      <c r="BO116" s="1"/>
    </row>
    <row r="117" spans="2:67" ht="21.75" customHeight="1">
      <c r="B117" s="580"/>
      <c r="C117" s="603"/>
      <c r="D117" s="602"/>
      <c r="E117" s="978"/>
      <c r="F117" s="600" t="s">
        <v>508</v>
      </c>
      <c r="G117" s="600"/>
      <c r="H117" s="600"/>
      <c r="I117" s="601"/>
      <c r="J117" s="248"/>
      <c r="K117" s="248"/>
      <c r="L117" s="248"/>
      <c r="M117" s="248"/>
      <c r="N117" s="248"/>
      <c r="O117" s="294"/>
      <c r="P117" s="287"/>
      <c r="Q117" s="287"/>
      <c r="R117" s="288"/>
      <c r="S117" s="259"/>
      <c r="T117" s="251"/>
      <c r="U117" s="295"/>
      <c r="V117" s="251"/>
      <c r="W117" s="251"/>
      <c r="X117" s="251"/>
      <c r="Y117" s="296"/>
      <c r="Z117" s="296"/>
      <c r="AA117" s="296"/>
      <c r="AB117" s="251"/>
      <c r="AC117" s="269" t="s">
        <v>102</v>
      </c>
      <c r="AD117" s="667"/>
      <c r="AF117" s="4"/>
      <c r="AG117" s="4"/>
      <c r="AH117" s="4"/>
      <c r="AI117" s="3"/>
      <c r="AJ117" s="3"/>
      <c r="AK117" s="3"/>
      <c r="AL117" s="3"/>
      <c r="AM117" s="3"/>
      <c r="AN117" s="3"/>
      <c r="AO117" s="3"/>
      <c r="AP117" s="3"/>
      <c r="AQ117" s="3"/>
      <c r="AR117" s="4"/>
      <c r="AS117" s="4"/>
      <c r="AT117" s="4"/>
      <c r="AU117" s="4"/>
      <c r="AV117" s="4"/>
      <c r="BH117" s="1"/>
      <c r="BI117" s="1"/>
      <c r="BJ117" s="1"/>
      <c r="BK117" s="1"/>
      <c r="BL117" s="1"/>
      <c r="BM117" s="1"/>
      <c r="BN117" s="1"/>
      <c r="BO117" s="1"/>
    </row>
    <row r="118" spans="2:67" ht="17.149999999999999" customHeight="1">
      <c r="B118" s="580"/>
      <c r="C118" s="603"/>
      <c r="D118" s="602"/>
      <c r="E118" s="978"/>
      <c r="F118" s="603"/>
      <c r="G118" s="603"/>
      <c r="H118" s="603"/>
      <c r="I118" s="604"/>
      <c r="J118" s="232"/>
      <c r="K118" s="232"/>
      <c r="L118" s="232"/>
      <c r="M118" s="232"/>
      <c r="N118" s="232"/>
      <c r="O118" s="70" t="s">
        <v>351</v>
      </c>
      <c r="P118" s="625" t="s">
        <v>283</v>
      </c>
      <c r="Q118" s="625"/>
      <c r="R118" s="626"/>
      <c r="S118" s="245"/>
      <c r="T118" s="244"/>
      <c r="U118" s="4" t="s">
        <v>290</v>
      </c>
      <c r="V118" s="165"/>
      <c r="W118" s="165"/>
      <c r="X118" s="165"/>
      <c r="Y118" s="446"/>
      <c r="Z118" s="446"/>
      <c r="AA118" s="446"/>
      <c r="AB118" s="165" t="s">
        <v>359</v>
      </c>
      <c r="AC118" s="261"/>
      <c r="AD118" s="667"/>
      <c r="AF118" s="17" t="str">
        <f>+O118</f>
        <v>□</v>
      </c>
      <c r="AI118" s="20" t="str">
        <f>IF(AF118&amp;AF119&amp;AF120="■□□","◎無し",IF(AF118&amp;AF119&amp;AF120="□■□","●適合",IF(AF118&amp;AF119&amp;AF120="□□■","◆未達",IF(AF118&amp;AF119&amp;AF120="□□□","■未答","▼矛盾"))))</f>
        <v>■未答</v>
      </c>
      <c r="AJ118" s="26"/>
      <c r="AM118" s="14" t="s">
        <v>103</v>
      </c>
      <c r="AN118" s="21" t="s">
        <v>358</v>
      </c>
      <c r="AO118" s="21" t="s">
        <v>357</v>
      </c>
      <c r="AP118" s="21" t="s">
        <v>356</v>
      </c>
      <c r="AQ118" s="21" t="s">
        <v>355</v>
      </c>
      <c r="AR118" s="21" t="s">
        <v>87</v>
      </c>
      <c r="AS118" s="58"/>
      <c r="AT118" s="4"/>
      <c r="AU118" s="4"/>
      <c r="AV118" s="4"/>
      <c r="BH118" s="1"/>
      <c r="BI118" s="1"/>
      <c r="BJ118" s="1"/>
      <c r="BK118" s="1"/>
      <c r="BL118" s="1"/>
      <c r="BM118" s="1"/>
      <c r="BN118" s="1"/>
      <c r="BO118" s="1"/>
    </row>
    <row r="119" spans="2:67" ht="17.149999999999999" customHeight="1">
      <c r="B119" s="580"/>
      <c r="C119" s="603"/>
      <c r="D119" s="602"/>
      <c r="E119" s="978"/>
      <c r="F119" s="603"/>
      <c r="G119" s="603"/>
      <c r="H119" s="603"/>
      <c r="I119" s="604"/>
      <c r="J119" s="28" t="s">
        <v>351</v>
      </c>
      <c r="K119" s="625" t="s">
        <v>164</v>
      </c>
      <c r="L119" s="625"/>
      <c r="M119" s="625"/>
      <c r="N119" s="625"/>
      <c r="O119" s="625"/>
      <c r="P119" s="625"/>
      <c r="Q119" s="625"/>
      <c r="R119" s="626"/>
      <c r="S119" s="16" t="s">
        <v>351</v>
      </c>
      <c r="T119" s="624" t="s">
        <v>291</v>
      </c>
      <c r="U119" s="624"/>
      <c r="V119" s="624"/>
      <c r="W119" s="624"/>
      <c r="X119" s="624"/>
      <c r="Y119" s="624"/>
      <c r="Z119" s="624"/>
      <c r="AA119" s="624"/>
      <c r="AB119" s="624"/>
      <c r="AC119" s="640"/>
      <c r="AD119" s="667"/>
      <c r="AF119" s="1" t="str">
        <f>+J119</f>
        <v>□</v>
      </c>
      <c r="AI119" s="45" t="s">
        <v>170</v>
      </c>
      <c r="AK119" s="81" t="str">
        <f>IF(Y118&gt;0,IF(Y118&gt;80,12,8),"(未答)")</f>
        <v>(未答)</v>
      </c>
      <c r="AM119" s="14"/>
      <c r="AN119" s="18" t="s">
        <v>63</v>
      </c>
      <c r="AO119" s="18" t="s">
        <v>64</v>
      </c>
      <c r="AP119" s="18" t="s">
        <v>65</v>
      </c>
      <c r="AQ119" s="20" t="s">
        <v>88</v>
      </c>
      <c r="AR119" s="20" t="s">
        <v>66</v>
      </c>
      <c r="AS119" s="26"/>
      <c r="AT119" s="4"/>
      <c r="AU119" s="4"/>
      <c r="AV119" s="4"/>
      <c r="BH119" s="1"/>
      <c r="BI119" s="1"/>
      <c r="BJ119" s="1"/>
      <c r="BK119" s="1"/>
      <c r="BL119" s="1"/>
      <c r="BM119" s="1"/>
      <c r="BN119" s="1"/>
      <c r="BO119" s="1"/>
    </row>
    <row r="120" spans="2:67" ht="17.149999999999999" customHeight="1">
      <c r="B120" s="580"/>
      <c r="C120" s="603"/>
      <c r="D120" s="602"/>
      <c r="E120" s="978"/>
      <c r="F120" s="603"/>
      <c r="G120" s="603"/>
      <c r="H120" s="603"/>
      <c r="I120" s="604"/>
      <c r="J120" s="28" t="s">
        <v>351</v>
      </c>
      <c r="K120" s="625" t="s">
        <v>166</v>
      </c>
      <c r="L120" s="625"/>
      <c r="M120" s="625"/>
      <c r="N120" s="625"/>
      <c r="O120" s="625"/>
      <c r="P120" s="625"/>
      <c r="Q120" s="625"/>
      <c r="R120" s="626"/>
      <c r="S120" s="16" t="s">
        <v>351</v>
      </c>
      <c r="T120" s="624" t="s">
        <v>378</v>
      </c>
      <c r="U120" s="624"/>
      <c r="V120" s="624"/>
      <c r="W120" s="624"/>
      <c r="X120" s="624"/>
      <c r="Y120" s="624"/>
      <c r="Z120" s="624"/>
      <c r="AA120" s="624"/>
      <c r="AB120" s="624"/>
      <c r="AC120" s="640"/>
      <c r="AD120" s="667"/>
      <c r="AF120" s="1" t="str">
        <f>+J120</f>
        <v>□</v>
      </c>
      <c r="AI120" s="45" t="s">
        <v>293</v>
      </c>
      <c r="AK120" s="20" t="str">
        <f>IF(AB121&gt;0,IF(AB121&lt;AK119,"◆未達","●適合"),"■未答")</f>
        <v>■未答</v>
      </c>
      <c r="AS120" s="4"/>
      <c r="AT120" s="4"/>
      <c r="AU120" s="4"/>
      <c r="AV120" s="4"/>
      <c r="BH120" s="1"/>
      <c r="BI120" s="1"/>
      <c r="BJ120" s="1"/>
      <c r="BK120" s="1"/>
      <c r="BL120" s="1"/>
      <c r="BM120" s="1"/>
      <c r="BN120" s="1"/>
      <c r="BO120" s="1"/>
    </row>
    <row r="121" spans="2:67" ht="17.149999999999999" customHeight="1">
      <c r="B121" s="580"/>
      <c r="C121" s="603"/>
      <c r="D121" s="602"/>
      <c r="E121" s="978"/>
      <c r="F121" s="606"/>
      <c r="G121" s="606"/>
      <c r="H121" s="606"/>
      <c r="I121" s="607"/>
      <c r="J121" s="252"/>
      <c r="K121" s="252"/>
      <c r="L121" s="252"/>
      <c r="M121" s="252"/>
      <c r="N121" s="252"/>
      <c r="O121" s="252"/>
      <c r="P121" s="252"/>
      <c r="Q121" s="252"/>
      <c r="R121" s="253"/>
      <c r="S121" s="254"/>
      <c r="T121" s="255"/>
      <c r="U121" s="255" t="s">
        <v>294</v>
      </c>
      <c r="V121" s="255"/>
      <c r="W121" s="255"/>
      <c r="X121" s="255"/>
      <c r="Y121" s="309"/>
      <c r="Z121" s="171" t="s">
        <v>377</v>
      </c>
      <c r="AA121" s="83"/>
      <c r="AB121" s="170"/>
      <c r="AC121" s="39"/>
      <c r="AD121" s="667"/>
      <c r="AF121" s="4"/>
      <c r="AG121" s="4"/>
      <c r="AH121" s="4"/>
      <c r="AI121" s="3"/>
      <c r="AJ121" s="3"/>
      <c r="AK121" s="3"/>
      <c r="AL121" s="3"/>
      <c r="AM121" s="3"/>
      <c r="AN121" s="3"/>
      <c r="AO121" s="3"/>
      <c r="AP121" s="3"/>
      <c r="AQ121" s="3"/>
      <c r="AR121" s="4"/>
      <c r="AS121" s="4"/>
      <c r="AT121" s="4"/>
      <c r="AU121" s="4"/>
      <c r="AV121" s="4"/>
      <c r="BH121" s="1"/>
      <c r="BI121" s="1"/>
      <c r="BJ121" s="1"/>
      <c r="BK121" s="1"/>
      <c r="BL121" s="1"/>
      <c r="BM121" s="1"/>
      <c r="BN121" s="1"/>
      <c r="BO121" s="1"/>
    </row>
    <row r="122" spans="2:67" ht="22" customHeight="1">
      <c r="B122" s="580"/>
      <c r="C122" s="603"/>
      <c r="D122" s="602"/>
      <c r="E122" s="978"/>
      <c r="F122" s="600" t="s">
        <v>426</v>
      </c>
      <c r="G122" s="600"/>
      <c r="H122" s="600"/>
      <c r="I122" s="601"/>
      <c r="J122" s="294"/>
      <c r="K122" s="287"/>
      <c r="L122" s="287"/>
      <c r="M122" s="294"/>
      <c r="N122" s="287"/>
      <c r="O122" s="78" t="s">
        <v>351</v>
      </c>
      <c r="P122" s="547" t="s">
        <v>283</v>
      </c>
      <c r="Q122" s="547"/>
      <c r="R122" s="692"/>
      <c r="S122" s="259"/>
      <c r="T122" s="251"/>
      <c r="U122" s="251"/>
      <c r="V122" s="251"/>
      <c r="W122" s="251"/>
      <c r="X122" s="251"/>
      <c r="Y122" s="251"/>
      <c r="Z122" s="251"/>
      <c r="AA122" s="251"/>
      <c r="AB122" s="251"/>
      <c r="AC122" s="269" t="s">
        <v>102</v>
      </c>
      <c r="AD122" s="667"/>
      <c r="AF122" s="17" t="str">
        <f>+O122</f>
        <v>□</v>
      </c>
      <c r="AI122" s="20" t="str">
        <f>IF(AF122&amp;AF123&amp;AG123="■□□","◎無し",IF(AF122&amp;AF123&amp;AG123="□■□","●適合",IF(AF122&amp;AF123&amp;AG123="□□■","◆未達",IF(AF122&amp;AF123&amp;AG123="□□□","■未答","▼矛盾"))))</f>
        <v>■未答</v>
      </c>
      <c r="AJ122" s="26"/>
      <c r="AM122" s="14" t="s">
        <v>103</v>
      </c>
      <c r="AN122" s="21" t="s">
        <v>358</v>
      </c>
      <c r="AO122" s="21" t="s">
        <v>357</v>
      </c>
      <c r="AP122" s="21" t="s">
        <v>356</v>
      </c>
      <c r="AQ122" s="21" t="s">
        <v>355</v>
      </c>
      <c r="AR122" s="21" t="s">
        <v>87</v>
      </c>
      <c r="AS122" s="4"/>
      <c r="AT122" s="4"/>
      <c r="AU122" s="4"/>
      <c r="AV122" s="4"/>
      <c r="BH122" s="1"/>
      <c r="BI122" s="1"/>
      <c r="BJ122" s="1"/>
      <c r="BK122" s="1"/>
      <c r="BL122" s="1"/>
      <c r="BM122" s="1"/>
      <c r="BN122" s="1"/>
      <c r="BO122" s="1"/>
    </row>
    <row r="123" spans="2:67" ht="22" customHeight="1">
      <c r="B123" s="580"/>
      <c r="C123" s="603"/>
      <c r="D123" s="602"/>
      <c r="E123" s="978"/>
      <c r="F123" s="603"/>
      <c r="G123" s="606"/>
      <c r="H123" s="606"/>
      <c r="I123" s="607"/>
      <c r="J123" s="71" t="s">
        <v>361</v>
      </c>
      <c r="K123" s="753" t="s">
        <v>269</v>
      </c>
      <c r="L123" s="753"/>
      <c r="M123" s="71" t="s">
        <v>351</v>
      </c>
      <c r="N123" s="481" t="s">
        <v>270</v>
      </c>
      <c r="O123" s="481"/>
      <c r="P123" s="481"/>
      <c r="Q123" s="252"/>
      <c r="R123" s="253"/>
      <c r="S123" s="245"/>
      <c r="T123" s="244"/>
      <c r="U123" s="244"/>
      <c r="V123" s="244"/>
      <c r="W123" s="719"/>
      <c r="X123" s="719"/>
      <c r="Y123" s="244"/>
      <c r="Z123" s="244"/>
      <c r="AA123" s="244"/>
      <c r="AB123" s="244"/>
      <c r="AC123" s="261"/>
      <c r="AD123" s="667"/>
      <c r="AF123" s="1" t="str">
        <f>+J123</f>
        <v>□</v>
      </c>
      <c r="AG123" s="1" t="str">
        <f>+M123</f>
        <v>□</v>
      </c>
      <c r="AM123" s="14"/>
      <c r="AN123" s="18" t="s">
        <v>63</v>
      </c>
      <c r="AO123" s="18" t="s">
        <v>64</v>
      </c>
      <c r="AP123" s="18" t="s">
        <v>65</v>
      </c>
      <c r="AQ123" s="20" t="s">
        <v>88</v>
      </c>
      <c r="AR123" s="20" t="s">
        <v>66</v>
      </c>
      <c r="AS123" s="4"/>
      <c r="AT123" s="4"/>
      <c r="AU123" s="4"/>
      <c r="AV123" s="4"/>
      <c r="BH123" s="1"/>
      <c r="BI123" s="1"/>
      <c r="BJ123" s="1"/>
      <c r="BK123" s="1"/>
      <c r="BL123" s="1"/>
      <c r="BM123" s="1"/>
      <c r="BN123" s="1"/>
      <c r="BO123" s="1"/>
    </row>
    <row r="124" spans="2:67" ht="20.149999999999999" customHeight="1">
      <c r="B124" s="580"/>
      <c r="C124" s="603"/>
      <c r="D124" s="602"/>
      <c r="E124" s="978"/>
      <c r="F124" s="978" t="s">
        <v>376</v>
      </c>
      <c r="G124" s="600" t="s">
        <v>46</v>
      </c>
      <c r="H124" s="600"/>
      <c r="I124" s="601"/>
      <c r="J124" s="266"/>
      <c r="K124" s="287"/>
      <c r="L124" s="287"/>
      <c r="M124" s="287"/>
      <c r="N124" s="287"/>
      <c r="O124" s="78" t="s">
        <v>351</v>
      </c>
      <c r="P124" s="547" t="s">
        <v>283</v>
      </c>
      <c r="Q124" s="547"/>
      <c r="R124" s="547"/>
      <c r="S124" s="737" t="s">
        <v>175</v>
      </c>
      <c r="T124" s="624"/>
      <c r="U124" s="624"/>
      <c r="V124" s="624"/>
      <c r="W124" s="446"/>
      <c r="X124" s="446"/>
      <c r="Y124" s="167" t="s">
        <v>359</v>
      </c>
      <c r="Z124" s="244"/>
      <c r="AA124" s="244"/>
      <c r="AB124" s="244"/>
      <c r="AC124" s="261"/>
      <c r="AD124" s="667"/>
      <c r="AF124" s="17" t="str">
        <f>+O124</f>
        <v>□</v>
      </c>
      <c r="AI124" s="20" t="str">
        <f>IF(AF124&amp;AF125&amp;AF126="■□□","◎無し",IF(AF124&amp;AF125&amp;AF126="□■□","●適合",IF(AF124&amp;AF125&amp;AF126="□□■","◆未達",IF(AF124&amp;AF125&amp;AF126="□□□","■未答","▼矛盾"))))</f>
        <v>■未答</v>
      </c>
      <c r="AS124" s="4"/>
      <c r="AT124" s="4"/>
      <c r="AU124" s="4"/>
      <c r="AV124" s="4"/>
      <c r="BH124" s="1"/>
      <c r="BI124" s="1"/>
      <c r="BJ124" s="1"/>
      <c r="BK124" s="1"/>
      <c r="BL124" s="1"/>
      <c r="BM124" s="1"/>
      <c r="BN124" s="1"/>
      <c r="BO124" s="1"/>
    </row>
    <row r="125" spans="2:67" ht="20.149999999999999" customHeight="1">
      <c r="B125" s="580"/>
      <c r="C125" s="603"/>
      <c r="D125" s="602"/>
      <c r="E125" s="978"/>
      <c r="F125" s="978"/>
      <c r="G125" s="603"/>
      <c r="H125" s="603"/>
      <c r="I125" s="604"/>
      <c r="J125" s="28" t="s">
        <v>351</v>
      </c>
      <c r="K125" s="625" t="s">
        <v>297</v>
      </c>
      <c r="L125" s="625"/>
      <c r="M125" s="625"/>
      <c r="N125" s="625"/>
      <c r="O125" s="625"/>
      <c r="P125" s="625"/>
      <c r="Q125" s="625"/>
      <c r="R125" s="626"/>
      <c r="S125" s="737" t="s">
        <v>179</v>
      </c>
      <c r="T125" s="624"/>
      <c r="U125" s="624"/>
      <c r="V125" s="624"/>
      <c r="W125" s="446"/>
      <c r="X125" s="446"/>
      <c r="Y125" s="167" t="s">
        <v>359</v>
      </c>
      <c r="Z125" s="451" t="str">
        <f>IF(W125&gt;0,IF(W125&lt;240,"&lt;240",""),"")</f>
        <v/>
      </c>
      <c r="AA125" s="451"/>
      <c r="AB125" s="244"/>
      <c r="AC125" s="261"/>
      <c r="AD125" s="667"/>
      <c r="AF125" s="1" t="str">
        <f>+J125</f>
        <v>□</v>
      </c>
      <c r="AG125" s="4"/>
      <c r="AH125" s="4"/>
      <c r="AI125" s="65" t="s">
        <v>180</v>
      </c>
      <c r="AK125" s="20" t="str">
        <f>IF(W125&gt;0,IF(W125&lt;195,"◆195未満","●適合"),"■未答")</f>
        <v>■未答</v>
      </c>
      <c r="AL125" s="3"/>
      <c r="AM125" s="3"/>
      <c r="AN125" s="3"/>
      <c r="AO125" s="3"/>
      <c r="AP125" s="3"/>
      <c r="AQ125" s="3"/>
      <c r="AR125" s="4"/>
      <c r="AS125" s="4"/>
      <c r="AT125" s="4"/>
      <c r="AU125" s="4"/>
      <c r="AV125" s="4"/>
      <c r="BF125" s="1"/>
      <c r="BH125" s="1"/>
      <c r="BI125" s="1"/>
      <c r="BJ125" s="1"/>
      <c r="BK125" s="1"/>
      <c r="BL125" s="1"/>
      <c r="BM125" s="1"/>
      <c r="BN125" s="1"/>
      <c r="BO125" s="1"/>
    </row>
    <row r="126" spans="2:67" ht="20.149999999999999" customHeight="1">
      <c r="B126" s="580"/>
      <c r="C126" s="603"/>
      <c r="D126" s="602"/>
      <c r="E126" s="978"/>
      <c r="F126" s="978"/>
      <c r="G126" s="606"/>
      <c r="H126" s="606"/>
      <c r="I126" s="607"/>
      <c r="J126" s="28" t="s">
        <v>351</v>
      </c>
      <c r="K126" s="625" t="s">
        <v>298</v>
      </c>
      <c r="L126" s="625"/>
      <c r="M126" s="625"/>
      <c r="N126" s="625"/>
      <c r="O126" s="625"/>
      <c r="P126" s="625"/>
      <c r="Q126" s="625"/>
      <c r="R126" s="626"/>
      <c r="S126" s="166"/>
      <c r="T126" s="966" t="s">
        <v>182</v>
      </c>
      <c r="U126" s="966"/>
      <c r="V126" s="966"/>
      <c r="W126" s="966"/>
      <c r="X126" s="966"/>
      <c r="Y126" s="966"/>
      <c r="Z126" s="453">
        <f>+X124*2+X125</f>
        <v>0</v>
      </c>
      <c r="AA126" s="453"/>
      <c r="AB126" s="244"/>
      <c r="AC126" s="261"/>
      <c r="AD126" s="667"/>
      <c r="AF126" s="1" t="str">
        <f>+J126</f>
        <v>□</v>
      </c>
      <c r="AG126" s="4"/>
      <c r="AH126" s="4"/>
      <c r="AI126" s="65" t="s">
        <v>183</v>
      </c>
      <c r="AK126" s="20" t="str">
        <f>IF(Z126&gt;0,IF(AND(Z126&gt;=550,Z126&lt;=650),"●適合","◆未達"),"■未答")</f>
        <v>■未答</v>
      </c>
      <c r="AL126" s="3"/>
      <c r="AM126" s="3"/>
      <c r="AN126" s="3"/>
      <c r="AO126" s="3"/>
      <c r="AP126" s="3"/>
      <c r="AQ126" s="3"/>
      <c r="AR126" s="4"/>
      <c r="AS126" s="4"/>
      <c r="AT126" s="4"/>
      <c r="AU126" s="4"/>
      <c r="AV126" s="4"/>
      <c r="BF126" s="1"/>
      <c r="BH126" s="1"/>
      <c r="BI126" s="1"/>
      <c r="BJ126" s="1"/>
      <c r="BK126" s="1"/>
      <c r="BL126" s="1"/>
      <c r="BM126" s="1"/>
      <c r="BN126" s="1"/>
      <c r="BO126" s="1"/>
    </row>
    <row r="127" spans="2:67" ht="20.149999999999999" customHeight="1">
      <c r="B127" s="580"/>
      <c r="C127" s="603"/>
      <c r="D127" s="602"/>
      <c r="E127" s="978"/>
      <c r="F127" s="978"/>
      <c r="G127" s="686" t="s">
        <v>360</v>
      </c>
      <c r="H127" s="686"/>
      <c r="I127" s="750"/>
      <c r="J127" s="232"/>
      <c r="K127" s="232"/>
      <c r="L127" s="232"/>
      <c r="M127" s="232"/>
      <c r="N127" s="232"/>
      <c r="O127" s="232"/>
      <c r="P127" s="232"/>
      <c r="Q127" s="232"/>
      <c r="R127" s="253"/>
      <c r="S127" s="755" t="s">
        <v>184</v>
      </c>
      <c r="T127" s="756"/>
      <c r="U127" s="756"/>
      <c r="V127" s="756"/>
      <c r="W127" s="648"/>
      <c r="X127" s="648"/>
      <c r="Y127" s="30" t="s">
        <v>359</v>
      </c>
      <c r="Z127" s="905" t="str">
        <f>IF(W127&gt;30,"&gt;30","")</f>
        <v/>
      </c>
      <c r="AA127" s="905"/>
      <c r="AB127" s="255"/>
      <c r="AC127" s="265"/>
      <c r="AD127" s="667"/>
      <c r="AE127" s="59"/>
      <c r="AF127" s="95"/>
      <c r="AG127" s="95"/>
      <c r="AH127" s="95"/>
      <c r="AI127" s="45" t="s">
        <v>185</v>
      </c>
      <c r="AK127" s="20" t="str">
        <f>IF(W127&gt;0,IF(W127&gt;30,"◆30超過","●適合"),"■未答")</f>
        <v>■未答</v>
      </c>
      <c r="AL127" s="97"/>
      <c r="AM127" s="97"/>
      <c r="AN127" s="97"/>
      <c r="AO127" s="97"/>
      <c r="AP127" s="97"/>
      <c r="AQ127" s="97"/>
      <c r="AR127" s="95"/>
      <c r="AS127" s="95"/>
      <c r="AT127" s="95"/>
      <c r="AU127" s="95"/>
      <c r="AV127" s="95"/>
      <c r="AW127" s="59"/>
      <c r="AX127" s="59"/>
      <c r="AY127" s="59"/>
      <c r="AZ127" s="59"/>
      <c r="BA127" s="59"/>
      <c r="BB127" s="59"/>
      <c r="BC127" s="59"/>
      <c r="BD127" s="59"/>
      <c r="BF127" s="1"/>
      <c r="BH127" s="1"/>
      <c r="BI127" s="1"/>
      <c r="BJ127" s="1"/>
      <c r="BK127" s="1"/>
      <c r="BL127" s="1"/>
      <c r="BM127" s="1"/>
      <c r="BN127" s="1"/>
      <c r="BO127" s="1"/>
    </row>
    <row r="128" spans="2:67" ht="20.149999999999999" customHeight="1">
      <c r="B128" s="580"/>
      <c r="C128" s="603"/>
      <c r="D128" s="602"/>
      <c r="E128" s="978"/>
      <c r="F128" s="978"/>
      <c r="G128" s="600" t="s">
        <v>354</v>
      </c>
      <c r="H128" s="600"/>
      <c r="I128" s="601"/>
      <c r="J128" s="278"/>
      <c r="K128" s="248"/>
      <c r="L128" s="248"/>
      <c r="M128" s="248"/>
      <c r="N128" s="248"/>
      <c r="O128" s="248"/>
      <c r="P128" s="248"/>
      <c r="Q128" s="248"/>
      <c r="R128" s="232"/>
      <c r="S128" s="737" t="s">
        <v>300</v>
      </c>
      <c r="T128" s="624"/>
      <c r="U128" s="624"/>
      <c r="V128" s="624"/>
      <c r="W128" s="70" t="s">
        <v>351</v>
      </c>
      <c r="X128" s="167" t="s">
        <v>353</v>
      </c>
      <c r="Y128" s="167"/>
      <c r="Z128" s="70" t="s">
        <v>351</v>
      </c>
      <c r="AA128" s="167" t="s">
        <v>352</v>
      </c>
      <c r="AB128" s="167"/>
      <c r="AC128" s="36"/>
      <c r="AD128" s="667"/>
      <c r="AE128" s="59"/>
      <c r="AF128" s="95"/>
      <c r="AG128" s="95"/>
      <c r="AH128" s="95"/>
      <c r="AI128" s="26"/>
      <c r="AJ128" s="26"/>
      <c r="AK128" s="3"/>
      <c r="AL128" s="3"/>
      <c r="AM128" s="14"/>
      <c r="AN128" s="3"/>
      <c r="AO128" s="3"/>
      <c r="AP128" s="3"/>
      <c r="AQ128" s="3"/>
      <c r="AR128" s="3"/>
      <c r="AS128" s="95"/>
      <c r="AT128" s="95"/>
      <c r="AU128" s="95"/>
      <c r="AV128" s="95"/>
      <c r="AW128" s="59"/>
      <c r="AX128" s="59"/>
      <c r="AY128" s="59"/>
      <c r="AZ128" s="59"/>
      <c r="BA128" s="59"/>
      <c r="BB128" s="59"/>
      <c r="BC128" s="59"/>
      <c r="BD128" s="59"/>
      <c r="BF128" s="1"/>
      <c r="BH128" s="1"/>
      <c r="BI128" s="1"/>
      <c r="BJ128" s="1"/>
      <c r="BK128" s="1"/>
      <c r="BL128" s="1"/>
      <c r="BM128" s="1"/>
      <c r="BN128" s="1"/>
      <c r="BO128" s="1"/>
    </row>
    <row r="129" spans="2:67" ht="20.149999999999999" customHeight="1">
      <c r="B129" s="580"/>
      <c r="C129" s="603"/>
      <c r="D129" s="602"/>
      <c r="E129" s="978"/>
      <c r="F129" s="978"/>
      <c r="G129" s="606"/>
      <c r="H129" s="606"/>
      <c r="I129" s="607"/>
      <c r="J129" s="279"/>
      <c r="K129" s="232"/>
      <c r="L129" s="232"/>
      <c r="M129" s="232"/>
      <c r="N129" s="232"/>
      <c r="O129" s="70" t="s">
        <v>351</v>
      </c>
      <c r="P129" s="625" t="s">
        <v>283</v>
      </c>
      <c r="Q129" s="625"/>
      <c r="R129" s="625"/>
      <c r="S129" s="757" t="s">
        <v>302</v>
      </c>
      <c r="T129" s="440"/>
      <c r="U129" s="440"/>
      <c r="V129" s="440"/>
      <c r="W129" s="70" t="s">
        <v>351</v>
      </c>
      <c r="X129" s="165" t="s">
        <v>353</v>
      </c>
      <c r="Y129" s="165"/>
      <c r="Z129" s="70" t="s">
        <v>351</v>
      </c>
      <c r="AA129" s="165" t="s">
        <v>352</v>
      </c>
      <c r="AB129" s="165"/>
      <c r="AC129" s="43"/>
      <c r="AD129" s="667"/>
      <c r="AF129" s="17" t="str">
        <f>+O129</f>
        <v>□</v>
      </c>
      <c r="AG129" s="4"/>
      <c r="AH129" s="4"/>
      <c r="AI129" s="20" t="str">
        <f>IF(AF129&amp;AF130&amp;AF131="■□□","◎無し",IF(AF129&amp;AF130&amp;AF131="□■□","●適合",IF(AF129&amp;AF130&amp;AF131="□□■","◆未達",IF(AF129&amp;AF130&amp;AF131="□□□","■未答","▼矛盾"))))</f>
        <v>■未答</v>
      </c>
      <c r="AJ129" s="3"/>
      <c r="AK129" s="3"/>
      <c r="AL129" s="3"/>
      <c r="AM129" s="14"/>
      <c r="AN129" s="19"/>
      <c r="AO129" s="19"/>
      <c r="AP129" s="19"/>
      <c r="AQ129" s="26"/>
      <c r="AR129" s="26"/>
      <c r="AS129" s="4"/>
      <c r="AT129" s="4"/>
      <c r="AU129" s="4"/>
      <c r="AV129" s="4"/>
      <c r="BF129" s="1"/>
      <c r="BH129" s="1"/>
      <c r="BI129" s="1"/>
      <c r="BJ129" s="1"/>
      <c r="BK129" s="1"/>
      <c r="BL129" s="1"/>
      <c r="BM129" s="1"/>
      <c r="BN129" s="1"/>
      <c r="BO129" s="1"/>
    </row>
    <row r="130" spans="2:67" ht="20.149999999999999" customHeight="1">
      <c r="B130" s="580"/>
      <c r="C130" s="603"/>
      <c r="D130" s="602"/>
      <c r="E130" s="978"/>
      <c r="F130" s="978"/>
      <c r="G130" s="600" t="s">
        <v>350</v>
      </c>
      <c r="H130" s="600"/>
      <c r="I130" s="601"/>
      <c r="J130" s="82" t="s">
        <v>351</v>
      </c>
      <c r="K130" s="625" t="s">
        <v>303</v>
      </c>
      <c r="L130" s="625"/>
      <c r="M130" s="625"/>
      <c r="N130" s="625"/>
      <c r="O130" s="625"/>
      <c r="P130" s="625"/>
      <c r="Q130" s="625"/>
      <c r="R130" s="626"/>
      <c r="S130" s="757" t="s">
        <v>483</v>
      </c>
      <c r="T130" s="440"/>
      <c r="U130" s="440"/>
      <c r="V130" s="440"/>
      <c r="W130" s="70" t="s">
        <v>351</v>
      </c>
      <c r="X130" s="684" t="s">
        <v>216</v>
      </c>
      <c r="Y130" s="684"/>
      <c r="Z130" s="70" t="s">
        <v>351</v>
      </c>
      <c r="AA130" s="925" t="s">
        <v>217</v>
      </c>
      <c r="AB130" s="440"/>
      <c r="AC130" s="162"/>
      <c r="AD130" s="667"/>
      <c r="AF130" s="1" t="str">
        <f>+J130</f>
        <v>□</v>
      </c>
      <c r="AG130" s="4"/>
      <c r="AH130" s="4"/>
      <c r="AI130" s="65" t="s">
        <v>141</v>
      </c>
      <c r="AK130" s="18" t="str">
        <f>IF(W130&amp;Z130="■□","◎過分",IF(W130&amp;Z130="□■","●適合",IF(W130&amp;Z130="□□","■未答","▼矛盾")))</f>
        <v>■未答</v>
      </c>
      <c r="AL130" s="3"/>
      <c r="AM130" s="3"/>
      <c r="AN130" s="3"/>
      <c r="AO130" s="3"/>
      <c r="AP130" s="3"/>
      <c r="AQ130" s="3"/>
      <c r="AR130" s="4"/>
      <c r="AS130" s="4"/>
      <c r="AT130" s="4"/>
      <c r="AU130" s="4"/>
      <c r="AV130" s="4"/>
      <c r="BF130" s="1"/>
      <c r="BH130" s="1"/>
      <c r="BI130" s="1"/>
      <c r="BJ130" s="1"/>
      <c r="BK130" s="1"/>
      <c r="BL130" s="1"/>
      <c r="BM130" s="1"/>
      <c r="BN130" s="1"/>
      <c r="BO130" s="1"/>
    </row>
    <row r="131" spans="2:67" ht="20.149999999999999" customHeight="1">
      <c r="B131" s="580"/>
      <c r="C131" s="603"/>
      <c r="D131" s="602"/>
      <c r="E131" s="978"/>
      <c r="F131" s="978"/>
      <c r="G131" s="603"/>
      <c r="H131" s="603"/>
      <c r="I131" s="604"/>
      <c r="J131" s="82" t="s">
        <v>351</v>
      </c>
      <c r="K131" s="625" t="s">
        <v>304</v>
      </c>
      <c r="L131" s="625"/>
      <c r="M131" s="625"/>
      <c r="N131" s="625"/>
      <c r="O131" s="625"/>
      <c r="P131" s="625"/>
      <c r="Q131" s="625"/>
      <c r="R131" s="626"/>
      <c r="S131" s="386"/>
      <c r="T131" s="260"/>
      <c r="U131" s="260"/>
      <c r="V131" s="260"/>
      <c r="W131" s="260"/>
      <c r="X131" s="260"/>
      <c r="Y131" s="281"/>
      <c r="Z131" s="281"/>
      <c r="AA131" s="281"/>
      <c r="AB131" s="244"/>
      <c r="AC131" s="261"/>
      <c r="AD131" s="667"/>
      <c r="AF131" s="1" t="str">
        <f>+J131</f>
        <v>□</v>
      </c>
      <c r="AG131" s="4"/>
      <c r="AH131" s="4"/>
      <c r="AI131" s="65"/>
      <c r="AK131" s="96"/>
      <c r="AL131" s="3"/>
      <c r="AM131" s="3"/>
      <c r="AN131" s="3"/>
      <c r="AO131" s="3"/>
      <c r="AP131" s="3"/>
      <c r="AQ131" s="3"/>
      <c r="AR131" s="4"/>
      <c r="AS131" s="4"/>
      <c r="AT131" s="4"/>
      <c r="AU131" s="4"/>
      <c r="AV131" s="4"/>
      <c r="BF131" s="1"/>
      <c r="BH131" s="1"/>
      <c r="BI131" s="1"/>
      <c r="BJ131" s="1"/>
      <c r="BK131" s="1"/>
      <c r="BL131" s="1"/>
      <c r="BM131" s="1"/>
      <c r="BN131" s="1"/>
      <c r="BO131" s="1"/>
    </row>
    <row r="132" spans="2:67" ht="9.75" customHeight="1">
      <c r="B132" s="580"/>
      <c r="C132" s="603"/>
      <c r="D132" s="602"/>
      <c r="E132" s="701"/>
      <c r="F132" s="701"/>
      <c r="G132" s="606"/>
      <c r="H132" s="606"/>
      <c r="I132" s="607"/>
      <c r="J132" s="235"/>
      <c r="K132" s="236"/>
      <c r="L132" s="236"/>
      <c r="M132" s="236"/>
      <c r="N132" s="236"/>
      <c r="O132" s="236"/>
      <c r="P132" s="236"/>
      <c r="Q132" s="236"/>
      <c r="R132" s="238"/>
      <c r="S132" s="297"/>
      <c r="T132" s="264"/>
      <c r="U132" s="264"/>
      <c r="V132" s="264"/>
      <c r="W132" s="264"/>
      <c r="X132" s="264"/>
      <c r="Y132" s="298"/>
      <c r="Z132" s="298"/>
      <c r="AA132" s="298"/>
      <c r="AB132" s="255"/>
      <c r="AC132" s="265"/>
      <c r="AD132" s="668"/>
      <c r="AF132" s="4"/>
      <c r="AG132" s="4"/>
      <c r="AH132" s="4"/>
      <c r="AI132" s="3"/>
      <c r="AJ132" s="3"/>
      <c r="AK132" s="3"/>
      <c r="AL132" s="3"/>
      <c r="AM132" s="3"/>
      <c r="AN132" s="3"/>
      <c r="AO132" s="3"/>
      <c r="AP132" s="3"/>
      <c r="AQ132" s="3"/>
      <c r="AR132" s="4"/>
      <c r="AS132" s="4"/>
      <c r="AT132" s="4"/>
      <c r="AU132" s="4"/>
      <c r="AV132" s="4"/>
      <c r="BF132" s="1"/>
      <c r="BH132" s="1"/>
      <c r="BI132" s="1"/>
      <c r="BJ132" s="1"/>
      <c r="BK132" s="1"/>
      <c r="BL132" s="1"/>
      <c r="BM132" s="1"/>
      <c r="BN132" s="1"/>
      <c r="BO132" s="1"/>
    </row>
    <row r="133" spans="2:67" ht="17.149999999999999" customHeight="1">
      <c r="B133" s="580"/>
      <c r="C133" s="603"/>
      <c r="D133" s="602"/>
      <c r="E133" s="596" t="s">
        <v>556</v>
      </c>
      <c r="F133" s="600"/>
      <c r="G133" s="600"/>
      <c r="H133" s="600"/>
      <c r="I133" s="601"/>
      <c r="J133" s="266"/>
      <c r="K133" s="287"/>
      <c r="L133" s="287"/>
      <c r="M133" s="287"/>
      <c r="N133" s="287"/>
      <c r="O133" s="287"/>
      <c r="P133" s="287"/>
      <c r="Q133" s="287"/>
      <c r="R133" s="288"/>
      <c r="S133" s="299"/>
      <c r="T133" s="268"/>
      <c r="U133" s="268"/>
      <c r="V133" s="268"/>
      <c r="W133" s="268"/>
      <c r="X133" s="268"/>
      <c r="Y133" s="296"/>
      <c r="Z133" s="296"/>
      <c r="AA133" s="296"/>
      <c r="AB133" s="251"/>
      <c r="AC133" s="269" t="s">
        <v>102</v>
      </c>
      <c r="AD133" s="672"/>
      <c r="AF133" s="17" t="str">
        <f>+O135</f>
        <v>□</v>
      </c>
      <c r="AI133" s="20" t="str">
        <f>IF(AF133&amp;AF134&amp;AF135="■□□","◎無し",IF(AF133&amp;AF134&amp;AF135="□■□","●適合",IF(AF133&amp;AF134&amp;AF135="□□■","◆未達",IF(AF133&amp;AF134&amp;AF135="□□□","■未答","▼矛盾"))))</f>
        <v>■未答</v>
      </c>
      <c r="AJ133" s="26"/>
      <c r="AM133" s="14" t="s">
        <v>103</v>
      </c>
      <c r="AN133" s="21" t="s">
        <v>358</v>
      </c>
      <c r="AO133" s="21" t="s">
        <v>357</v>
      </c>
      <c r="AP133" s="21" t="s">
        <v>356</v>
      </c>
      <c r="AQ133" s="21" t="s">
        <v>355</v>
      </c>
      <c r="AR133" s="21" t="s">
        <v>87</v>
      </c>
      <c r="AT133" s="4"/>
      <c r="AU133" s="4"/>
      <c r="AV133" s="4"/>
      <c r="BF133" s="1"/>
      <c r="BH133" s="1"/>
      <c r="BI133" s="1"/>
      <c r="BJ133" s="1"/>
      <c r="BK133" s="1"/>
      <c r="BL133" s="1"/>
      <c r="BM133" s="1"/>
      <c r="BN133" s="1"/>
      <c r="BO133" s="1"/>
    </row>
    <row r="134" spans="2:67" ht="7.5" customHeight="1">
      <c r="B134" s="580"/>
      <c r="C134" s="603"/>
      <c r="D134" s="602"/>
      <c r="E134" s="602"/>
      <c r="F134" s="603"/>
      <c r="G134" s="603"/>
      <c r="H134" s="603"/>
      <c r="I134" s="604"/>
      <c r="J134" s="233"/>
      <c r="K134" s="236"/>
      <c r="L134" s="236"/>
      <c r="M134" s="236"/>
      <c r="N134" s="236"/>
      <c r="O134" s="236"/>
      <c r="P134" s="236"/>
      <c r="Q134" s="236"/>
      <c r="R134" s="238"/>
      <c r="S134" s="245"/>
      <c r="T134" s="244"/>
      <c r="U134" s="244"/>
      <c r="V134" s="244"/>
      <c r="W134" s="244"/>
      <c r="X134" s="244"/>
      <c r="Y134" s="244"/>
      <c r="Z134" s="244"/>
      <c r="AA134" s="244"/>
      <c r="AB134" s="244"/>
      <c r="AC134" s="225"/>
      <c r="AD134" s="667"/>
      <c r="AF134" s="1" t="str">
        <f>+J136</f>
        <v>□</v>
      </c>
      <c r="AM134" s="14"/>
      <c r="AN134" s="18" t="s">
        <v>63</v>
      </c>
      <c r="AO134" s="18" t="s">
        <v>64</v>
      </c>
      <c r="AP134" s="18" t="s">
        <v>65</v>
      </c>
      <c r="AQ134" s="20" t="s">
        <v>88</v>
      </c>
      <c r="AR134" s="20" t="s">
        <v>66</v>
      </c>
      <c r="AT134" s="4"/>
      <c r="AU134" s="4"/>
      <c r="AV134" s="4"/>
      <c r="BF134" s="1"/>
      <c r="BH134" s="1"/>
      <c r="BI134" s="1"/>
      <c r="BJ134" s="1"/>
      <c r="BK134" s="1"/>
      <c r="BL134" s="1"/>
      <c r="BM134" s="1"/>
      <c r="BN134" s="1"/>
      <c r="BO134" s="1"/>
    </row>
    <row r="135" spans="2:67" ht="17.149999999999999" customHeight="1">
      <c r="B135" s="580"/>
      <c r="C135" s="603"/>
      <c r="D135" s="602"/>
      <c r="E135" s="602"/>
      <c r="F135" s="603"/>
      <c r="G135" s="603"/>
      <c r="H135" s="603"/>
      <c r="I135" s="604"/>
      <c r="J135" s="237"/>
      <c r="K135" s="236"/>
      <c r="L135" s="236"/>
      <c r="M135" s="237"/>
      <c r="N135" s="236"/>
      <c r="O135" s="70" t="s">
        <v>351</v>
      </c>
      <c r="P135" s="625" t="s">
        <v>283</v>
      </c>
      <c r="Q135" s="625"/>
      <c r="R135" s="626"/>
      <c r="S135" s="757" t="s">
        <v>483</v>
      </c>
      <c r="T135" s="440"/>
      <c r="U135" s="440"/>
      <c r="V135" s="440"/>
      <c r="W135" s="70" t="s">
        <v>351</v>
      </c>
      <c r="X135" s="684" t="s">
        <v>216</v>
      </c>
      <c r="Y135" s="684"/>
      <c r="Z135" s="70" t="s">
        <v>351</v>
      </c>
      <c r="AA135" s="925" t="s">
        <v>217</v>
      </c>
      <c r="AB135" s="440"/>
      <c r="AC135" s="307"/>
      <c r="AD135" s="667"/>
      <c r="AE135" s="59"/>
      <c r="AF135" s="1" t="str">
        <f>+J137</f>
        <v>□</v>
      </c>
      <c r="AI135" s="65" t="s">
        <v>141</v>
      </c>
      <c r="AK135" s="18" t="str">
        <f>IF(W135&amp;Z135="■□","◎過分",IF(W135&amp;Z135="□■","●適合",IF(W135&amp;Z135="□□","■未答","▼矛盾")))</f>
        <v>■未答</v>
      </c>
      <c r="AT135" s="95"/>
      <c r="AU135" s="95"/>
      <c r="AV135" s="95"/>
      <c r="AW135" s="59"/>
      <c r="AX135" s="59"/>
      <c r="AY135" s="59"/>
      <c r="AZ135" s="59"/>
      <c r="BA135" s="59"/>
      <c r="BB135" s="59"/>
      <c r="BC135" s="59"/>
      <c r="BD135" s="59"/>
      <c r="BF135" s="1"/>
      <c r="BH135" s="1"/>
      <c r="BI135" s="1"/>
      <c r="BJ135" s="1"/>
      <c r="BK135" s="1"/>
      <c r="BL135" s="1"/>
      <c r="BM135" s="1"/>
      <c r="BN135" s="1"/>
      <c r="BO135" s="1"/>
    </row>
    <row r="136" spans="2:67" ht="17.149999999999999" customHeight="1">
      <c r="B136" s="580"/>
      <c r="C136" s="603"/>
      <c r="D136" s="602"/>
      <c r="E136" s="602"/>
      <c r="F136" s="603"/>
      <c r="G136" s="603"/>
      <c r="H136" s="603"/>
      <c r="I136" s="604"/>
      <c r="J136" s="70" t="s">
        <v>361</v>
      </c>
      <c r="K136" s="625" t="s">
        <v>305</v>
      </c>
      <c r="L136" s="625"/>
      <c r="M136" s="625"/>
      <c r="N136" s="625"/>
      <c r="O136" s="625"/>
      <c r="P136" s="625"/>
      <c r="Q136" s="625"/>
      <c r="R136" s="626"/>
      <c r="S136" s="386"/>
      <c r="T136" s="260"/>
      <c r="U136" s="260"/>
      <c r="V136" s="260"/>
      <c r="W136" s="260"/>
      <c r="X136" s="260"/>
      <c r="Y136" s="281"/>
      <c r="Z136" s="281"/>
      <c r="AA136" s="281"/>
      <c r="AB136" s="244"/>
      <c r="AC136" s="261"/>
      <c r="AD136" s="667"/>
      <c r="AF136" s="95"/>
      <c r="AG136" s="4"/>
      <c r="AH136" s="4"/>
      <c r="AI136" s="65"/>
      <c r="AK136" s="3"/>
      <c r="AL136" s="3"/>
      <c r="AM136" s="14"/>
      <c r="AN136" s="19"/>
      <c r="AO136" s="19"/>
      <c r="AP136" s="19"/>
      <c r="AQ136" s="26"/>
      <c r="AR136" s="26"/>
      <c r="AS136" s="4"/>
      <c r="AT136" s="4"/>
      <c r="AU136" s="4"/>
      <c r="AV136" s="4"/>
      <c r="BF136" s="1"/>
      <c r="BH136" s="1"/>
      <c r="BI136" s="1"/>
      <c r="BJ136" s="1"/>
      <c r="BK136" s="1"/>
      <c r="BL136" s="1"/>
      <c r="BM136" s="1"/>
      <c r="BN136" s="1"/>
      <c r="BO136" s="1"/>
    </row>
    <row r="137" spans="2:67" ht="17.149999999999999" customHeight="1">
      <c r="B137" s="580"/>
      <c r="C137" s="603"/>
      <c r="D137" s="602"/>
      <c r="E137" s="602"/>
      <c r="F137" s="606"/>
      <c r="G137" s="606"/>
      <c r="H137" s="606"/>
      <c r="I137" s="607"/>
      <c r="J137" s="71" t="s">
        <v>361</v>
      </c>
      <c r="K137" s="753" t="s">
        <v>307</v>
      </c>
      <c r="L137" s="753"/>
      <c r="M137" s="753"/>
      <c r="N137" s="753"/>
      <c r="O137" s="753"/>
      <c r="P137" s="753"/>
      <c r="Q137" s="753"/>
      <c r="R137" s="770"/>
      <c r="S137" s="254"/>
      <c r="T137" s="255"/>
      <c r="U137" s="255"/>
      <c r="V137" s="255"/>
      <c r="W137" s="255"/>
      <c r="X137" s="255"/>
      <c r="Y137" s="255"/>
      <c r="Z137" s="255"/>
      <c r="AA137" s="255"/>
      <c r="AB137" s="255"/>
      <c r="AC137" s="265"/>
      <c r="AD137" s="667"/>
      <c r="AF137" s="95"/>
      <c r="AG137" s="4"/>
      <c r="AH137" s="4"/>
      <c r="AI137" s="3"/>
      <c r="AJ137" s="3"/>
      <c r="AK137" s="3"/>
      <c r="AL137" s="3"/>
      <c r="AM137" s="3"/>
      <c r="AN137" s="3"/>
      <c r="AO137" s="3"/>
      <c r="AP137" s="3"/>
      <c r="AQ137" s="3"/>
      <c r="AR137" s="4"/>
      <c r="AS137" s="4"/>
      <c r="AT137" s="4"/>
      <c r="AU137" s="4"/>
      <c r="AV137" s="4"/>
      <c r="BF137" s="1"/>
      <c r="BH137" s="1"/>
      <c r="BI137" s="1"/>
      <c r="BJ137" s="1"/>
      <c r="BK137" s="1"/>
      <c r="BL137" s="1"/>
      <c r="BM137" s="1"/>
      <c r="BN137" s="1"/>
      <c r="BO137" s="1"/>
    </row>
    <row r="138" spans="2:67" ht="12" customHeight="1">
      <c r="B138" s="580"/>
      <c r="C138" s="603"/>
      <c r="D138" s="602"/>
      <c r="E138" s="978"/>
      <c r="F138" s="600" t="s">
        <v>375</v>
      </c>
      <c r="G138" s="600"/>
      <c r="H138" s="600"/>
      <c r="I138" s="601"/>
      <c r="J138" s="248"/>
      <c r="K138" s="248"/>
      <c r="L138" s="248"/>
      <c r="M138" s="248"/>
      <c r="N138" s="248"/>
      <c r="O138" s="248"/>
      <c r="P138" s="248"/>
      <c r="Q138" s="248"/>
      <c r="R138" s="249"/>
      <c r="S138" s="1015" t="s">
        <v>308</v>
      </c>
      <c r="T138" s="1016"/>
      <c r="U138" s="1016"/>
      <c r="V138" s="1016"/>
      <c r="W138" s="1016"/>
      <c r="X138" s="1016"/>
      <c r="Y138" s="1016"/>
      <c r="Z138" s="1016"/>
      <c r="AA138" s="1016"/>
      <c r="AB138" s="1016"/>
      <c r="AC138" s="1017"/>
      <c r="AD138" s="667"/>
      <c r="AF138" s="17" t="str">
        <f>+J139</f>
        <v>□</v>
      </c>
      <c r="AI138" s="18" t="str">
        <f>IF(AF138&amp;AF139="■□","◎避け",IF(AF138&amp;AF139="□■","●無し",IF(AF138&amp;AF139="□□","■未答","▼矛盾")))</f>
        <v>■未答</v>
      </c>
      <c r="AJ138" s="19"/>
      <c r="AM138" s="14" t="s">
        <v>83</v>
      </c>
      <c r="AN138" s="21" t="s">
        <v>373</v>
      </c>
      <c r="AO138" s="21" t="s">
        <v>372</v>
      </c>
      <c r="AP138" s="21" t="s">
        <v>371</v>
      </c>
      <c r="AQ138" s="21" t="s">
        <v>87</v>
      </c>
      <c r="AR138" s="4"/>
      <c r="AS138" s="4"/>
      <c r="AT138" s="4"/>
      <c r="AU138" s="4"/>
      <c r="AV138" s="4"/>
      <c r="BF138" s="1"/>
      <c r="BH138" s="1"/>
      <c r="BI138" s="1"/>
      <c r="BJ138" s="1"/>
      <c r="BK138" s="1"/>
      <c r="BL138" s="1"/>
      <c r="BM138" s="1"/>
      <c r="BN138" s="1"/>
      <c r="BO138" s="1"/>
    </row>
    <row r="139" spans="2:67" ht="12" customHeight="1">
      <c r="B139" s="580"/>
      <c r="C139" s="603"/>
      <c r="D139" s="602"/>
      <c r="E139" s="978"/>
      <c r="F139" s="603"/>
      <c r="G139" s="603"/>
      <c r="H139" s="603"/>
      <c r="I139" s="604"/>
      <c r="J139" s="70" t="s">
        <v>361</v>
      </c>
      <c r="K139" s="625" t="s">
        <v>309</v>
      </c>
      <c r="L139" s="625"/>
      <c r="M139" s="625"/>
      <c r="N139" s="625"/>
      <c r="O139" s="625"/>
      <c r="P139" s="625"/>
      <c r="Q139" s="625"/>
      <c r="R139" s="626"/>
      <c r="S139" s="761"/>
      <c r="T139" s="441"/>
      <c r="U139" s="441"/>
      <c r="V139" s="441"/>
      <c r="W139" s="441"/>
      <c r="X139" s="441"/>
      <c r="Y139" s="441"/>
      <c r="Z139" s="441"/>
      <c r="AA139" s="441"/>
      <c r="AB139" s="441"/>
      <c r="AC139" s="762"/>
      <c r="AD139" s="667"/>
      <c r="AF139" s="1" t="str">
        <f>+J140</f>
        <v>□</v>
      </c>
      <c r="AN139" s="18" t="s">
        <v>310</v>
      </c>
      <c r="AO139" s="18" t="s">
        <v>311</v>
      </c>
      <c r="AP139" s="20" t="s">
        <v>88</v>
      </c>
      <c r="AQ139" s="20" t="s">
        <v>66</v>
      </c>
      <c r="AR139" s="4"/>
      <c r="AS139" s="4"/>
      <c r="AT139" s="4"/>
      <c r="AU139" s="4"/>
      <c r="AV139" s="4"/>
      <c r="BF139" s="1"/>
      <c r="BH139" s="1"/>
      <c r="BI139" s="1"/>
      <c r="BJ139" s="1"/>
      <c r="BK139" s="1"/>
      <c r="BL139" s="1"/>
      <c r="BM139" s="1"/>
      <c r="BN139" s="1"/>
      <c r="BO139" s="1"/>
    </row>
    <row r="140" spans="2:67" ht="12" customHeight="1">
      <c r="B140" s="580"/>
      <c r="C140" s="603"/>
      <c r="D140" s="602"/>
      <c r="E140" s="978"/>
      <c r="F140" s="603"/>
      <c r="G140" s="603"/>
      <c r="H140" s="603"/>
      <c r="I140" s="604"/>
      <c r="J140" s="70" t="s">
        <v>361</v>
      </c>
      <c r="K140" s="625" t="s">
        <v>312</v>
      </c>
      <c r="L140" s="625"/>
      <c r="M140" s="625"/>
      <c r="N140" s="625"/>
      <c r="O140" s="625"/>
      <c r="P140" s="625"/>
      <c r="Q140" s="625"/>
      <c r="R140" s="626"/>
      <c r="S140" s="761"/>
      <c r="T140" s="441"/>
      <c r="U140" s="441"/>
      <c r="V140" s="441"/>
      <c r="W140" s="441"/>
      <c r="X140" s="441"/>
      <c r="Y140" s="441"/>
      <c r="Z140" s="441"/>
      <c r="AA140" s="441"/>
      <c r="AB140" s="441"/>
      <c r="AC140" s="762"/>
      <c r="AD140" s="667"/>
      <c r="AR140" s="3"/>
      <c r="AS140" s="4"/>
      <c r="AT140" s="4"/>
      <c r="AU140" s="4"/>
      <c r="AV140" s="4"/>
      <c r="BF140" s="1"/>
      <c r="BH140" s="1"/>
      <c r="BI140" s="1"/>
      <c r="BJ140" s="1"/>
      <c r="BK140" s="1"/>
      <c r="BL140" s="1"/>
      <c r="BM140" s="1"/>
      <c r="BN140" s="1"/>
      <c r="BO140" s="1"/>
    </row>
    <row r="141" spans="2:67" ht="26.25" customHeight="1">
      <c r="B141" s="580"/>
      <c r="C141" s="603"/>
      <c r="D141" s="602"/>
      <c r="E141" s="978"/>
      <c r="F141" s="606"/>
      <c r="G141" s="606"/>
      <c r="H141" s="606"/>
      <c r="I141" s="607"/>
      <c r="J141" s="252"/>
      <c r="K141" s="252"/>
      <c r="L141" s="252"/>
      <c r="M141" s="252"/>
      <c r="N141" s="252"/>
      <c r="O141" s="252"/>
      <c r="P141" s="252"/>
      <c r="Q141" s="252"/>
      <c r="R141" s="253"/>
      <c r="S141" s="763"/>
      <c r="T141" s="764"/>
      <c r="U141" s="764"/>
      <c r="V141" s="764"/>
      <c r="W141" s="764"/>
      <c r="X141" s="764"/>
      <c r="Y141" s="764"/>
      <c r="Z141" s="764"/>
      <c r="AA141" s="764"/>
      <c r="AB141" s="764"/>
      <c r="AC141" s="765"/>
      <c r="AD141" s="667"/>
      <c r="AF141" s="4"/>
      <c r="AG141" s="4"/>
      <c r="AH141" s="4"/>
      <c r="AI141" s="3"/>
      <c r="AJ141" s="3"/>
      <c r="AK141" s="3"/>
      <c r="AL141" s="3"/>
      <c r="AM141" s="14"/>
      <c r="AN141" s="19"/>
      <c r="AO141" s="19"/>
      <c r="AP141" s="19"/>
      <c r="AQ141" s="26"/>
      <c r="AR141" s="26"/>
      <c r="AS141" s="4"/>
      <c r="AT141" s="4"/>
      <c r="AU141" s="4"/>
      <c r="AV141" s="4"/>
      <c r="BF141" s="1"/>
      <c r="BH141" s="1"/>
      <c r="BI141" s="1"/>
      <c r="BJ141" s="1"/>
      <c r="BK141" s="1"/>
      <c r="BL141" s="1"/>
      <c r="BM141" s="1"/>
      <c r="BN141" s="1"/>
      <c r="BO141" s="1"/>
    </row>
    <row r="142" spans="2:67" ht="12" customHeight="1">
      <c r="B142" s="580"/>
      <c r="C142" s="603"/>
      <c r="D142" s="602"/>
      <c r="E142" s="978"/>
      <c r="F142" s="600" t="s">
        <v>374</v>
      </c>
      <c r="G142" s="600"/>
      <c r="H142" s="600"/>
      <c r="I142" s="601"/>
      <c r="J142" s="248"/>
      <c r="K142" s="248"/>
      <c r="L142" s="248"/>
      <c r="M142" s="248"/>
      <c r="N142" s="248"/>
      <c r="O142" s="248"/>
      <c r="P142" s="248"/>
      <c r="Q142" s="248"/>
      <c r="R142" s="249"/>
      <c r="S142" s="758" t="s">
        <v>308</v>
      </c>
      <c r="T142" s="759"/>
      <c r="U142" s="759"/>
      <c r="V142" s="759"/>
      <c r="W142" s="759"/>
      <c r="X142" s="759"/>
      <c r="Y142" s="759"/>
      <c r="Z142" s="759"/>
      <c r="AA142" s="759"/>
      <c r="AB142" s="759"/>
      <c r="AC142" s="760"/>
      <c r="AD142" s="667"/>
      <c r="AF142" s="17" t="str">
        <f>+J143</f>
        <v>□</v>
      </c>
      <c r="AI142" s="18" t="str">
        <f>IF(AF142&amp;AF143="■□","◎避け",IF(AF142&amp;AF143="□■","●無し",IF(AF142&amp;AF143="□□","■未答","▼矛盾")))</f>
        <v>■未答</v>
      </c>
      <c r="AJ142" s="19"/>
      <c r="AM142" s="14" t="s">
        <v>83</v>
      </c>
      <c r="AN142" s="21" t="s">
        <v>373</v>
      </c>
      <c r="AO142" s="21" t="s">
        <v>372</v>
      </c>
      <c r="AP142" s="21" t="s">
        <v>371</v>
      </c>
      <c r="AQ142" s="21" t="s">
        <v>87</v>
      </c>
      <c r="AS142" s="4"/>
      <c r="AT142" s="4"/>
      <c r="AU142" s="4"/>
      <c r="AV142" s="4"/>
      <c r="BF142" s="1"/>
      <c r="BH142" s="1"/>
      <c r="BI142" s="1"/>
      <c r="BJ142" s="1"/>
      <c r="BK142" s="1"/>
      <c r="BL142" s="1"/>
      <c r="BM142" s="1"/>
      <c r="BN142" s="1"/>
      <c r="BO142" s="1"/>
    </row>
    <row r="143" spans="2:67" ht="12" customHeight="1">
      <c r="B143" s="580"/>
      <c r="C143" s="603"/>
      <c r="D143" s="602"/>
      <c r="E143" s="978"/>
      <c r="F143" s="603"/>
      <c r="G143" s="603"/>
      <c r="H143" s="603"/>
      <c r="I143" s="604"/>
      <c r="J143" s="70" t="s">
        <v>361</v>
      </c>
      <c r="K143" s="625" t="s">
        <v>309</v>
      </c>
      <c r="L143" s="625"/>
      <c r="M143" s="625"/>
      <c r="N143" s="625"/>
      <c r="O143" s="625"/>
      <c r="P143" s="625"/>
      <c r="Q143" s="625"/>
      <c r="R143" s="626"/>
      <c r="S143" s="761"/>
      <c r="T143" s="441"/>
      <c r="U143" s="441"/>
      <c r="V143" s="441"/>
      <c r="W143" s="441"/>
      <c r="X143" s="441"/>
      <c r="Y143" s="441"/>
      <c r="Z143" s="441"/>
      <c r="AA143" s="441"/>
      <c r="AB143" s="441"/>
      <c r="AC143" s="762"/>
      <c r="AD143" s="667"/>
      <c r="AF143" s="1" t="str">
        <f>+J144</f>
        <v>□</v>
      </c>
      <c r="AN143" s="18" t="s">
        <v>310</v>
      </c>
      <c r="AO143" s="18" t="s">
        <v>311</v>
      </c>
      <c r="AP143" s="20" t="s">
        <v>88</v>
      </c>
      <c r="AQ143" s="20" t="s">
        <v>66</v>
      </c>
      <c r="AS143" s="4"/>
      <c r="AT143" s="4"/>
      <c r="AU143" s="4"/>
      <c r="AV143" s="4"/>
      <c r="BF143" s="1"/>
      <c r="BH143" s="1"/>
      <c r="BI143" s="1"/>
      <c r="BJ143" s="1"/>
      <c r="BK143" s="1"/>
      <c r="BL143" s="1"/>
      <c r="BM143" s="1"/>
      <c r="BN143" s="1"/>
      <c r="BO143" s="1"/>
    </row>
    <row r="144" spans="2:67" ht="12" customHeight="1">
      <c r="B144" s="580"/>
      <c r="C144" s="603"/>
      <c r="D144" s="602"/>
      <c r="E144" s="978"/>
      <c r="F144" s="603"/>
      <c r="G144" s="603"/>
      <c r="H144" s="603"/>
      <c r="I144" s="604"/>
      <c r="J144" s="70" t="s">
        <v>361</v>
      </c>
      <c r="K144" s="625" t="s">
        <v>312</v>
      </c>
      <c r="L144" s="625"/>
      <c r="M144" s="625"/>
      <c r="N144" s="625"/>
      <c r="O144" s="625"/>
      <c r="P144" s="625"/>
      <c r="Q144" s="625"/>
      <c r="R144" s="626"/>
      <c r="S144" s="761"/>
      <c r="T144" s="441"/>
      <c r="U144" s="441"/>
      <c r="V144" s="441"/>
      <c r="W144" s="441"/>
      <c r="X144" s="441"/>
      <c r="Y144" s="441"/>
      <c r="Z144" s="441"/>
      <c r="AA144" s="441"/>
      <c r="AB144" s="441"/>
      <c r="AC144" s="762"/>
      <c r="AD144" s="667"/>
      <c r="AS144" s="4"/>
      <c r="AT144" s="4"/>
      <c r="AU144" s="4"/>
      <c r="AV144" s="4"/>
      <c r="BF144" s="1"/>
      <c r="BH144" s="1"/>
      <c r="BI144" s="1"/>
      <c r="BJ144" s="1"/>
      <c r="BK144" s="1"/>
      <c r="BL144" s="1"/>
      <c r="BM144" s="1"/>
      <c r="BN144" s="1"/>
      <c r="BO144" s="1"/>
    </row>
    <row r="145" spans="2:67" ht="19.5" customHeight="1">
      <c r="B145" s="977"/>
      <c r="C145" s="606"/>
      <c r="D145" s="605"/>
      <c r="E145" s="701"/>
      <c r="F145" s="606"/>
      <c r="G145" s="606"/>
      <c r="H145" s="606"/>
      <c r="I145" s="607"/>
      <c r="J145" s="252"/>
      <c r="K145" s="252"/>
      <c r="L145" s="252"/>
      <c r="M145" s="252"/>
      <c r="N145" s="252"/>
      <c r="O145" s="252"/>
      <c r="P145" s="252"/>
      <c r="Q145" s="252"/>
      <c r="R145" s="253"/>
      <c r="S145" s="763"/>
      <c r="T145" s="764"/>
      <c r="U145" s="764"/>
      <c r="V145" s="764"/>
      <c r="W145" s="764"/>
      <c r="X145" s="764"/>
      <c r="Y145" s="764"/>
      <c r="Z145" s="764"/>
      <c r="AA145" s="764"/>
      <c r="AB145" s="764"/>
      <c r="AC145" s="765"/>
      <c r="AD145" s="668"/>
      <c r="AF145" s="4"/>
      <c r="AG145" s="4"/>
      <c r="AH145" s="4"/>
      <c r="AI145" s="3"/>
      <c r="AJ145" s="3"/>
      <c r="AK145" s="3"/>
      <c r="AL145" s="3"/>
      <c r="AM145" s="3"/>
      <c r="AN145" s="3"/>
      <c r="AO145" s="3"/>
      <c r="AP145" s="3"/>
      <c r="AQ145" s="3"/>
      <c r="AR145" s="4"/>
      <c r="AS145" s="4"/>
      <c r="AT145" s="4"/>
      <c r="AU145" s="4"/>
      <c r="AV145" s="4"/>
      <c r="BF145" s="1"/>
      <c r="BH145" s="1"/>
      <c r="BI145" s="1"/>
      <c r="BJ145" s="1"/>
      <c r="BK145" s="1"/>
      <c r="BL145" s="1"/>
      <c r="BM145" s="1"/>
      <c r="BN145" s="1"/>
      <c r="BO145" s="1"/>
    </row>
    <row r="146" spans="2:67" ht="17.25" customHeight="1">
      <c r="B146" s="580" t="s">
        <v>370</v>
      </c>
      <c r="C146" s="581"/>
      <c r="D146" s="587" t="s">
        <v>369</v>
      </c>
      <c r="E146" s="588"/>
      <c r="F146" s="588"/>
      <c r="G146" s="588"/>
      <c r="H146" s="588"/>
      <c r="I146" s="589"/>
      <c r="J146" s="233"/>
      <c r="K146" s="236"/>
      <c r="L146" s="236"/>
      <c r="M146" s="236"/>
      <c r="N146" s="236"/>
      <c r="O146" s="236"/>
      <c r="P146" s="236"/>
      <c r="Q146" s="236"/>
      <c r="R146" s="238"/>
      <c r="S146" s="245"/>
      <c r="T146" s="244"/>
      <c r="U146" s="244"/>
      <c r="V146" s="244"/>
      <c r="W146" s="244"/>
      <c r="X146" s="244"/>
      <c r="Y146" s="244"/>
      <c r="Z146" s="244"/>
      <c r="AA146" s="244"/>
      <c r="AB146" s="244"/>
      <c r="AC146" s="282" t="s">
        <v>102</v>
      </c>
      <c r="AD146" s="668"/>
      <c r="AF146" s="17" t="str">
        <f>+J149</f>
        <v>□</v>
      </c>
      <c r="AI146" s="20" t="str">
        <f>IF(AF146&amp;AF147&amp;AF148="■□□","◎無し",IF(AF146&amp;AF147&amp;AF148="□■□","●適合",IF(AF146&amp;AF147&amp;AF148="□□■","◆未達",IF(AF146&amp;AF147&amp;AF148="□□□","■未答","▼矛盾"))))</f>
        <v>■未答</v>
      </c>
      <c r="AJ146" s="26"/>
      <c r="AM146" s="14" t="s">
        <v>103</v>
      </c>
      <c r="AN146" s="21" t="s">
        <v>358</v>
      </c>
      <c r="AO146" s="21" t="s">
        <v>357</v>
      </c>
      <c r="AP146" s="21" t="s">
        <v>356</v>
      </c>
      <c r="AQ146" s="21" t="s">
        <v>355</v>
      </c>
      <c r="AR146" s="21" t="s">
        <v>87</v>
      </c>
      <c r="AT146" s="4"/>
      <c r="AU146" s="4"/>
      <c r="AV146" s="4"/>
      <c r="BF146" s="1"/>
      <c r="BH146" s="1"/>
      <c r="BI146" s="1"/>
      <c r="BJ146" s="1"/>
      <c r="BK146" s="1"/>
      <c r="BL146" s="1"/>
      <c r="BM146" s="1"/>
      <c r="BN146" s="1"/>
      <c r="BO146" s="1"/>
    </row>
    <row r="147" spans="2:67" ht="7.5" customHeight="1">
      <c r="B147" s="580"/>
      <c r="C147" s="581"/>
      <c r="D147" s="587"/>
      <c r="E147" s="588"/>
      <c r="F147" s="588"/>
      <c r="G147" s="588"/>
      <c r="H147" s="588"/>
      <c r="I147" s="589"/>
      <c r="J147" s="233"/>
      <c r="K147" s="236"/>
      <c r="L147" s="236"/>
      <c r="M147" s="236"/>
      <c r="N147" s="236"/>
      <c r="O147" s="236"/>
      <c r="P147" s="236"/>
      <c r="Q147" s="236"/>
      <c r="R147" s="238"/>
      <c r="S147" s="245"/>
      <c r="T147" s="244"/>
      <c r="U147" s="244"/>
      <c r="V147" s="244"/>
      <c r="W147" s="244"/>
      <c r="X147" s="244"/>
      <c r="Y147" s="244"/>
      <c r="Z147" s="244"/>
      <c r="AA147" s="244"/>
      <c r="AB147" s="244"/>
      <c r="AC147" s="225"/>
      <c r="AD147" s="766"/>
      <c r="AF147" s="1" t="str">
        <f>+J151</f>
        <v>□</v>
      </c>
      <c r="AM147" s="14"/>
      <c r="AN147" s="18" t="s">
        <v>63</v>
      </c>
      <c r="AO147" s="18" t="s">
        <v>64</v>
      </c>
      <c r="AP147" s="18" t="s">
        <v>65</v>
      </c>
      <c r="AQ147" s="20" t="s">
        <v>88</v>
      </c>
      <c r="AR147" s="20" t="s">
        <v>66</v>
      </c>
      <c r="AT147" s="4"/>
      <c r="AU147" s="4"/>
      <c r="AV147" s="4"/>
      <c r="BF147" s="1"/>
      <c r="BH147" s="1"/>
      <c r="BI147" s="1"/>
      <c r="BJ147" s="1"/>
      <c r="BK147" s="1"/>
      <c r="BL147" s="1"/>
      <c r="BM147" s="1"/>
      <c r="BN147" s="1"/>
      <c r="BO147" s="1"/>
    </row>
    <row r="148" spans="2:67" ht="18" customHeight="1">
      <c r="B148" s="580"/>
      <c r="C148" s="581"/>
      <c r="D148" s="587"/>
      <c r="E148" s="588"/>
      <c r="F148" s="588"/>
      <c r="G148" s="588"/>
      <c r="H148" s="588"/>
      <c r="I148" s="589"/>
      <c r="J148" s="233"/>
      <c r="K148" s="236"/>
      <c r="L148" s="236"/>
      <c r="M148" s="236"/>
      <c r="N148" s="236"/>
      <c r="O148" s="236"/>
      <c r="P148" s="236"/>
      <c r="Q148" s="236"/>
      <c r="R148" s="238"/>
      <c r="S148" s="16" t="s">
        <v>351</v>
      </c>
      <c r="T148" s="624" t="s">
        <v>313</v>
      </c>
      <c r="U148" s="624"/>
      <c r="V148" s="624"/>
      <c r="W148" s="624"/>
      <c r="X148" s="624"/>
      <c r="Y148" s="624"/>
      <c r="Z148" s="624"/>
      <c r="AA148" s="624"/>
      <c r="AB148" s="624"/>
      <c r="AC148" s="640"/>
      <c r="AD148" s="766"/>
      <c r="AF148" s="1" t="str">
        <f>+J152</f>
        <v>□</v>
      </c>
      <c r="AT148" s="4"/>
      <c r="AU148" s="4"/>
      <c r="AV148" s="4"/>
      <c r="BF148" s="1"/>
      <c r="BH148" s="1"/>
      <c r="BI148" s="1"/>
      <c r="BJ148" s="1"/>
      <c r="BK148" s="1"/>
      <c r="BL148" s="1"/>
      <c r="BM148" s="1"/>
      <c r="BN148" s="1"/>
      <c r="BO148" s="1"/>
    </row>
    <row r="149" spans="2:67" ht="18" customHeight="1">
      <c r="B149" s="580"/>
      <c r="C149" s="581"/>
      <c r="D149" s="587"/>
      <c r="E149" s="588"/>
      <c r="F149" s="588"/>
      <c r="G149" s="588"/>
      <c r="H149" s="588"/>
      <c r="I149" s="589"/>
      <c r="J149" s="28" t="s">
        <v>361</v>
      </c>
      <c r="K149" s="160" t="s">
        <v>314</v>
      </c>
      <c r="L149" s="160"/>
      <c r="M149" s="160"/>
      <c r="N149" s="160"/>
      <c r="O149" s="160"/>
      <c r="P149" s="160"/>
      <c r="Q149" s="160"/>
      <c r="R149" s="161"/>
      <c r="S149" s="16" t="s">
        <v>351</v>
      </c>
      <c r="T149" s="440" t="s">
        <v>315</v>
      </c>
      <c r="U149" s="440"/>
      <c r="V149" s="440"/>
      <c r="W149" s="440"/>
      <c r="X149" s="440"/>
      <c r="Y149" s="440"/>
      <c r="Z149" s="440"/>
      <c r="AA149" s="440"/>
      <c r="AB149" s="440"/>
      <c r="AC149" s="925"/>
      <c r="AD149" s="766"/>
      <c r="AT149" s="4"/>
      <c r="AU149" s="4"/>
      <c r="AV149" s="4"/>
      <c r="BF149" s="1"/>
      <c r="BH149" s="1"/>
      <c r="BI149" s="1"/>
      <c r="BJ149" s="1"/>
      <c r="BK149" s="1"/>
      <c r="BL149" s="1"/>
      <c r="BM149" s="1"/>
      <c r="BN149" s="1"/>
      <c r="BO149" s="1"/>
    </row>
    <row r="150" spans="2:67" ht="17.25" customHeight="1">
      <c r="B150" s="580"/>
      <c r="C150" s="581"/>
      <c r="D150" s="587"/>
      <c r="E150" s="588"/>
      <c r="F150" s="588"/>
      <c r="G150" s="588"/>
      <c r="H150" s="588"/>
      <c r="I150" s="589"/>
      <c r="J150" s="233"/>
      <c r="K150" s="232"/>
      <c r="L150" s="232"/>
      <c r="M150" s="232"/>
      <c r="N150" s="232"/>
      <c r="O150" s="232"/>
      <c r="P150" s="232"/>
      <c r="Q150" s="232"/>
      <c r="R150" s="234"/>
      <c r="S150" s="243"/>
      <c r="T150" s="450"/>
      <c r="U150" s="450"/>
      <c r="V150" s="450"/>
      <c r="W150" s="450"/>
      <c r="X150" s="450"/>
      <c r="Y150" s="450"/>
      <c r="Z150" s="450"/>
      <c r="AA150" s="450"/>
      <c r="AB150" s="450"/>
      <c r="AC150" s="452"/>
      <c r="AD150" s="766"/>
      <c r="AF150" s="4"/>
      <c r="AG150" s="4"/>
      <c r="AH150" s="4"/>
      <c r="AI150" s="3"/>
      <c r="AJ150" s="3"/>
      <c r="AK150" s="3"/>
      <c r="AL150" s="3"/>
      <c r="AM150" s="3"/>
      <c r="AN150" s="3"/>
      <c r="AO150" s="3"/>
      <c r="AP150" s="3"/>
      <c r="AQ150" s="3"/>
      <c r="AR150" s="4"/>
      <c r="AS150" s="4"/>
      <c r="AT150" s="4"/>
      <c r="AU150" s="4"/>
      <c r="AV150" s="4"/>
      <c r="BF150" s="1"/>
      <c r="BH150" s="1"/>
      <c r="BI150" s="1"/>
      <c r="BJ150" s="1"/>
      <c r="BK150" s="1"/>
      <c r="BL150" s="1"/>
      <c r="BM150" s="1"/>
      <c r="BN150" s="1"/>
      <c r="BO150" s="1"/>
    </row>
    <row r="151" spans="2:67" ht="20.149999999999999" customHeight="1">
      <c r="B151" s="580"/>
      <c r="C151" s="581"/>
      <c r="D151" s="978"/>
      <c r="E151" s="593" t="s">
        <v>52</v>
      </c>
      <c r="F151" s="686"/>
      <c r="G151" s="686"/>
      <c r="H151" s="686"/>
      <c r="I151" s="750"/>
      <c r="J151" s="28" t="s">
        <v>351</v>
      </c>
      <c r="K151" s="160" t="s">
        <v>160</v>
      </c>
      <c r="L151" s="160"/>
      <c r="M151" s="160"/>
      <c r="N151" s="160"/>
      <c r="O151" s="160"/>
      <c r="P151" s="160"/>
      <c r="Q151" s="160"/>
      <c r="R151" s="161"/>
      <c r="S151" s="757" t="s">
        <v>234</v>
      </c>
      <c r="T151" s="440"/>
      <c r="U151" s="440"/>
      <c r="V151" s="440"/>
      <c r="W151" s="440"/>
      <c r="X151" s="440"/>
      <c r="Y151" s="440"/>
      <c r="Z151" s="446"/>
      <c r="AA151" s="446"/>
      <c r="AB151" s="165" t="s">
        <v>359</v>
      </c>
      <c r="AC151" s="43"/>
      <c r="AD151" s="766"/>
      <c r="AF151" s="4"/>
      <c r="AG151" s="4"/>
      <c r="AH151" s="4"/>
      <c r="AI151" s="45" t="s">
        <v>235</v>
      </c>
      <c r="AK151" s="20" t="str">
        <f>IF(Z151&gt;0,IF(Z151&lt;650,"腰1100",IF(Z151&gt;=1100,"基準なし","床1100")),"■未答")</f>
        <v>■未答</v>
      </c>
      <c r="AL151" s="3"/>
      <c r="AM151" s="14"/>
      <c r="AN151" s="3"/>
      <c r="AO151" s="3"/>
      <c r="AP151" s="3"/>
      <c r="AQ151" s="3"/>
      <c r="AR151" s="4"/>
      <c r="AS151" s="4"/>
      <c r="AT151" s="4"/>
      <c r="AU151" s="4"/>
      <c r="AV151" s="4"/>
      <c r="BF151" s="1"/>
      <c r="BH151" s="1"/>
      <c r="BI151" s="1"/>
      <c r="BJ151" s="1"/>
      <c r="BK151" s="1"/>
      <c r="BL151" s="1"/>
      <c r="BM151" s="1"/>
      <c r="BN151" s="1"/>
      <c r="BO151" s="1"/>
    </row>
    <row r="152" spans="2:67" ht="20.149999999999999" customHeight="1">
      <c r="B152" s="580"/>
      <c r="C152" s="581"/>
      <c r="D152" s="978"/>
      <c r="E152" s="593"/>
      <c r="F152" s="686"/>
      <c r="G152" s="686"/>
      <c r="H152" s="686"/>
      <c r="I152" s="750"/>
      <c r="J152" s="28" t="s">
        <v>351</v>
      </c>
      <c r="K152" s="160" t="s">
        <v>237</v>
      </c>
      <c r="L152" s="160"/>
      <c r="M152" s="160"/>
      <c r="N152" s="160"/>
      <c r="O152" s="160"/>
      <c r="P152" s="160"/>
      <c r="Q152" s="160"/>
      <c r="R152" s="161"/>
      <c r="S152" s="757" t="s">
        <v>238</v>
      </c>
      <c r="T152" s="440"/>
      <c r="U152" s="440"/>
      <c r="V152" s="440"/>
      <c r="W152" s="440"/>
      <c r="X152" s="440"/>
      <c r="Y152" s="440"/>
      <c r="Z152" s="446"/>
      <c r="AA152" s="446"/>
      <c r="AB152" s="165" t="s">
        <v>359</v>
      </c>
      <c r="AC152" s="43"/>
      <c r="AD152" s="766"/>
      <c r="AF152" s="4"/>
      <c r="AG152" s="4"/>
      <c r="AH152" s="4"/>
      <c r="AI152" s="45" t="s">
        <v>239</v>
      </c>
      <c r="AK152" s="20" t="str">
        <f>IF(Z152&gt;0,IF(Z151&lt;650,IF(Z152&lt;1100,"◆未達","●適合"),IF(Z151&gt;=1100,"基準なし","◎不問")),"■未答")</f>
        <v>■未答</v>
      </c>
      <c r="AL152" s="3"/>
      <c r="AM152" s="3"/>
      <c r="AN152" s="19"/>
      <c r="AO152" s="19"/>
      <c r="AP152" s="26"/>
      <c r="AQ152" s="26"/>
      <c r="AR152" s="4"/>
      <c r="AS152" s="4"/>
      <c r="AT152" s="4"/>
      <c r="AU152" s="4"/>
      <c r="AV152" s="4"/>
      <c r="BF152" s="1"/>
      <c r="BH152" s="1"/>
      <c r="BI152" s="1"/>
      <c r="BJ152" s="1"/>
      <c r="BK152" s="1"/>
      <c r="BL152" s="1"/>
      <c r="BM152" s="1"/>
      <c r="BN152" s="1"/>
      <c r="BO152" s="1"/>
    </row>
    <row r="153" spans="2:67" ht="20.149999999999999" customHeight="1">
      <c r="B153" s="580"/>
      <c r="C153" s="581"/>
      <c r="D153" s="978"/>
      <c r="E153" s="593"/>
      <c r="F153" s="686"/>
      <c r="G153" s="686"/>
      <c r="H153" s="686"/>
      <c r="I153" s="750"/>
      <c r="J153" s="232"/>
      <c r="K153" s="232"/>
      <c r="L153" s="232"/>
      <c r="M153" s="232"/>
      <c r="N153" s="232"/>
      <c r="O153" s="232"/>
      <c r="P153" s="232"/>
      <c r="Q153" s="232"/>
      <c r="R153" s="234"/>
      <c r="S153" s="173" t="s">
        <v>240</v>
      </c>
      <c r="T153" s="165"/>
      <c r="U153" s="165"/>
      <c r="V153" s="165"/>
      <c r="W153" s="165"/>
      <c r="X153" s="165"/>
      <c r="Y153" s="165"/>
      <c r="Z153" s="446"/>
      <c r="AA153" s="446"/>
      <c r="AB153" s="165" t="s">
        <v>359</v>
      </c>
      <c r="AC153" s="43"/>
      <c r="AD153" s="766"/>
      <c r="AF153" s="4"/>
      <c r="AG153" s="4"/>
      <c r="AH153" s="4"/>
      <c r="AI153" s="45" t="s">
        <v>241</v>
      </c>
      <c r="AK153" s="20" t="str">
        <f>IF(Z151&gt;0,IF(Z151&gt;=300,IF(Z151&lt;650,"◎不問",IF(Z151&lt;1100,IF(Z153&lt;1100,"◆未達","●適合"),"基準なし")),IF(Z153&lt;1100,"◆未達","●適合")),"■未答")</f>
        <v>■未答</v>
      </c>
      <c r="AL153" s="3"/>
      <c r="AM153" s="3"/>
      <c r="AN153" s="3"/>
      <c r="AO153" s="3"/>
      <c r="AP153" s="3"/>
      <c r="AQ153" s="3"/>
      <c r="AR153" s="4"/>
      <c r="AS153" s="4"/>
      <c r="AT153" s="4"/>
      <c r="AU153" s="4"/>
      <c r="AV153" s="4"/>
      <c r="BF153" s="1"/>
      <c r="BH153" s="1"/>
      <c r="BI153" s="1"/>
      <c r="BJ153" s="1"/>
      <c r="BK153" s="1"/>
      <c r="BL153" s="1"/>
      <c r="BM153" s="1"/>
      <c r="BN153" s="1"/>
      <c r="BO153" s="1"/>
    </row>
    <row r="154" spans="2:67" ht="20.149999999999999" customHeight="1">
      <c r="B154" s="580"/>
      <c r="C154" s="581"/>
      <c r="D154" s="978"/>
      <c r="E154" s="593" t="s">
        <v>427</v>
      </c>
      <c r="F154" s="686"/>
      <c r="G154" s="686"/>
      <c r="H154" s="686"/>
      <c r="I154" s="750"/>
      <c r="J154" s="233"/>
      <c r="K154" s="232"/>
      <c r="L154" s="232"/>
      <c r="M154" s="232"/>
      <c r="N154" s="232"/>
      <c r="O154" s="232"/>
      <c r="P154" s="232"/>
      <c r="Q154" s="232"/>
      <c r="R154" s="234"/>
      <c r="S154" s="245"/>
      <c r="T154" s="244"/>
      <c r="U154" s="244"/>
      <c r="V154" s="244"/>
      <c r="W154" s="244"/>
      <c r="X154" s="244"/>
      <c r="Y154" s="244"/>
      <c r="Z154" s="244"/>
      <c r="AA154" s="244"/>
      <c r="AB154" s="244"/>
      <c r="AC154" s="244"/>
      <c r="AD154" s="766"/>
      <c r="AF154" s="4"/>
      <c r="AG154" s="4"/>
      <c r="AH154" s="4"/>
      <c r="AL154" s="3"/>
      <c r="AM154" s="14"/>
      <c r="AN154" s="3"/>
      <c r="AO154" s="3"/>
      <c r="AP154" s="3"/>
      <c r="AQ154" s="3"/>
      <c r="AR154" s="4"/>
      <c r="AS154" s="4"/>
      <c r="AT154" s="4"/>
      <c r="AU154" s="4"/>
      <c r="AV154" s="4"/>
      <c r="BF154" s="1"/>
      <c r="BH154" s="1"/>
      <c r="BI154" s="1"/>
      <c r="BJ154" s="1"/>
      <c r="BK154" s="1"/>
      <c r="BL154" s="1"/>
      <c r="BM154" s="1"/>
      <c r="BN154" s="1"/>
      <c r="BO154" s="1"/>
    </row>
    <row r="155" spans="2:67" ht="20.149999999999999" customHeight="1">
      <c r="B155" s="580"/>
      <c r="C155" s="581"/>
      <c r="D155" s="978"/>
      <c r="E155" s="593"/>
      <c r="F155" s="686"/>
      <c r="G155" s="686"/>
      <c r="H155" s="686"/>
      <c r="I155" s="750"/>
      <c r="J155" s="233"/>
      <c r="K155" s="232"/>
      <c r="L155" s="232"/>
      <c r="M155" s="232"/>
      <c r="N155" s="232"/>
      <c r="O155" s="232"/>
      <c r="P155" s="232"/>
      <c r="Q155" s="232"/>
      <c r="R155" s="234"/>
      <c r="S155" s="737" t="s">
        <v>260</v>
      </c>
      <c r="T155" s="624"/>
      <c r="U155" s="624"/>
      <c r="V155" s="624"/>
      <c r="W155" s="624"/>
      <c r="X155" s="624"/>
      <c r="Y155" s="624"/>
      <c r="Z155" s="446"/>
      <c r="AA155" s="446"/>
      <c r="AB155" s="167" t="s">
        <v>359</v>
      </c>
      <c r="AC155" s="167"/>
      <c r="AD155" s="766"/>
      <c r="AF155" s="4"/>
      <c r="AG155" s="4"/>
      <c r="AH155" s="4"/>
      <c r="AI155" s="45" t="s">
        <v>261</v>
      </c>
      <c r="AK155" s="20" t="str">
        <f>IF(Z155&gt;0,IF(Z155&gt;110,"◆未達","●適合"),"■未答")</f>
        <v>■未答</v>
      </c>
      <c r="AL155" s="3"/>
      <c r="AM155" s="3"/>
      <c r="AN155" s="19"/>
      <c r="AO155" s="19"/>
      <c r="AP155" s="26"/>
      <c r="AQ155" s="26"/>
      <c r="AR155" s="4"/>
      <c r="AS155" s="4"/>
      <c r="AT155" s="4"/>
      <c r="AU155" s="4"/>
      <c r="AV155" s="4"/>
      <c r="BF155" s="1"/>
      <c r="BH155" s="1"/>
      <c r="BI155" s="1"/>
      <c r="BJ155" s="1"/>
      <c r="BK155" s="1"/>
      <c r="BL155" s="1"/>
      <c r="BM155" s="1"/>
      <c r="BN155" s="1"/>
      <c r="BO155" s="1"/>
    </row>
    <row r="156" spans="2:67" ht="20.149999999999999" customHeight="1" thickBot="1">
      <c r="B156" s="582"/>
      <c r="C156" s="583"/>
      <c r="D156" s="1006"/>
      <c r="E156" s="642"/>
      <c r="F156" s="767"/>
      <c r="G156" s="767"/>
      <c r="H156" s="767"/>
      <c r="I156" s="768"/>
      <c r="J156" s="277"/>
      <c r="K156" s="273"/>
      <c r="L156" s="273"/>
      <c r="M156" s="273"/>
      <c r="N156" s="273"/>
      <c r="O156" s="273"/>
      <c r="P156" s="273"/>
      <c r="Q156" s="273"/>
      <c r="R156" s="274"/>
      <c r="S156" s="276"/>
      <c r="T156" s="276"/>
      <c r="U156" s="276"/>
      <c r="V156" s="276"/>
      <c r="W156" s="276"/>
      <c r="X156" s="276"/>
      <c r="Y156" s="276"/>
      <c r="Z156" s="276"/>
      <c r="AA156" s="276"/>
      <c r="AB156" s="276"/>
      <c r="AC156" s="276"/>
      <c r="AD156" s="766"/>
      <c r="AF156" s="4"/>
      <c r="AG156" s="4"/>
      <c r="AH156" s="4"/>
      <c r="AI156" s="3"/>
      <c r="AJ156" s="3"/>
      <c r="AK156" s="3"/>
      <c r="AL156" s="3"/>
      <c r="AM156" s="3"/>
      <c r="AN156" s="3"/>
      <c r="AO156" s="3"/>
      <c r="AP156" s="3"/>
      <c r="AQ156" s="3"/>
      <c r="AR156" s="4"/>
      <c r="AS156" s="4"/>
      <c r="AT156" s="4"/>
      <c r="AU156" s="4"/>
      <c r="AV156" s="4"/>
      <c r="BF156" s="1"/>
      <c r="BH156" s="1"/>
      <c r="BI156" s="1"/>
      <c r="BJ156" s="1"/>
      <c r="BK156" s="1"/>
      <c r="BL156" s="1"/>
      <c r="BM156" s="1"/>
      <c r="BN156" s="1"/>
      <c r="BO156" s="1"/>
    </row>
    <row r="157" spans="2:67" ht="17.149999999999999" customHeight="1">
      <c r="B157" s="578" t="s">
        <v>368</v>
      </c>
      <c r="C157" s="1009"/>
      <c r="D157" s="1013" t="s">
        <v>53</v>
      </c>
      <c r="E157" s="1013"/>
      <c r="F157" s="1013"/>
      <c r="G157" s="1013"/>
      <c r="H157" s="1013"/>
      <c r="I157" s="1014"/>
      <c r="J157" s="25" t="s">
        <v>361</v>
      </c>
      <c r="K157" s="13" t="s">
        <v>318</v>
      </c>
      <c r="L157" s="68"/>
      <c r="M157" s="68"/>
      <c r="N157" s="68"/>
      <c r="O157" s="68"/>
      <c r="P157" s="68"/>
      <c r="Q157" s="68"/>
      <c r="R157" s="69"/>
      <c r="S157" s="239"/>
      <c r="T157" s="240"/>
      <c r="U157" s="240"/>
      <c r="V157" s="240"/>
      <c r="W157" s="240"/>
      <c r="X157" s="240"/>
      <c r="Y157" s="240"/>
      <c r="Z157" s="240"/>
      <c r="AA157" s="240"/>
      <c r="AB157" s="240"/>
      <c r="AC157" s="240"/>
      <c r="AD157" s="666"/>
      <c r="AF157" s="17" t="str">
        <f>+J157</f>
        <v>□</v>
      </c>
      <c r="AI157" s="20" t="str">
        <f>IF(AF157&amp;AF158&amp;AF159&amp;AF160="■□□□","◎無し",IF(AF157&amp;AF158&amp;AF159&amp;AF160="□■□□","●適合",IF(AF157&amp;AF158&amp;AF159&amp;AF160="□□■□","◆未達",IF(AF157&amp;AF158&amp;AF159&amp;AF160="□□□■","◆未達",IF(AF157&amp;AF158&amp;AF159&amp;AF160="□□□□","■未答","▼矛盾")))))</f>
        <v>■未答</v>
      </c>
      <c r="AJ157" s="26"/>
      <c r="AM157" s="14" t="s">
        <v>91</v>
      </c>
      <c r="AN157" s="24" t="s">
        <v>367</v>
      </c>
      <c r="AO157" s="24" t="s">
        <v>366</v>
      </c>
      <c r="AP157" s="24" t="s">
        <v>365</v>
      </c>
      <c r="AQ157" s="24" t="s">
        <v>364</v>
      </c>
      <c r="AR157" s="24" t="s">
        <v>363</v>
      </c>
      <c r="AS157" s="24" t="s">
        <v>87</v>
      </c>
      <c r="BF157" s="1"/>
      <c r="BH157" s="1"/>
      <c r="BI157" s="1"/>
      <c r="BJ157" s="1"/>
      <c r="BK157" s="1"/>
      <c r="BL157" s="1"/>
      <c r="BM157" s="1"/>
      <c r="BN157" s="1"/>
      <c r="BO157" s="1"/>
    </row>
    <row r="158" spans="2:67" ht="17.149999999999999" customHeight="1">
      <c r="B158" s="580"/>
      <c r="C158" s="1010"/>
      <c r="D158" s="992"/>
      <c r="E158" s="992"/>
      <c r="F158" s="992"/>
      <c r="G158" s="992"/>
      <c r="H158" s="992"/>
      <c r="I158" s="993"/>
      <c r="J158" s="71" t="s">
        <v>361</v>
      </c>
      <c r="K158" s="753" t="s">
        <v>319</v>
      </c>
      <c r="L158" s="753"/>
      <c r="M158" s="71" t="s">
        <v>351</v>
      </c>
      <c r="N158" s="753" t="s">
        <v>320</v>
      </c>
      <c r="O158" s="753"/>
      <c r="P158" s="71" t="s">
        <v>361</v>
      </c>
      <c r="Q158" s="753" t="s">
        <v>270</v>
      </c>
      <c r="R158" s="770"/>
      <c r="S158" s="245"/>
      <c r="T158" s="244"/>
      <c r="U158" s="244"/>
      <c r="V158" s="244"/>
      <c r="W158" s="244"/>
      <c r="X158" s="244"/>
      <c r="Y158" s="244"/>
      <c r="Z158" s="244"/>
      <c r="AA158" s="244"/>
      <c r="AB158" s="244"/>
      <c r="AC158" s="244"/>
      <c r="AD158" s="668"/>
      <c r="AF158" s="1" t="str">
        <f>+J158</f>
        <v>□</v>
      </c>
      <c r="AM158" s="14"/>
      <c r="AN158" s="18" t="s">
        <v>63</v>
      </c>
      <c r="AO158" s="18" t="s">
        <v>64</v>
      </c>
      <c r="AP158" s="18" t="s">
        <v>321</v>
      </c>
      <c r="AQ158" s="18" t="s">
        <v>65</v>
      </c>
      <c r="AR158" s="20" t="s">
        <v>88</v>
      </c>
      <c r="AS158" s="20" t="s">
        <v>66</v>
      </c>
      <c r="BF158" s="1"/>
      <c r="BH158" s="1"/>
      <c r="BI158" s="1"/>
      <c r="BJ158" s="1"/>
      <c r="BK158" s="1"/>
      <c r="BL158" s="1"/>
      <c r="BM158" s="1"/>
      <c r="BN158" s="1"/>
      <c r="BO158" s="1"/>
    </row>
    <row r="159" spans="2:67" ht="22" customHeight="1">
      <c r="B159" s="1011"/>
      <c r="C159" s="987"/>
      <c r="D159" s="596" t="s">
        <v>362</v>
      </c>
      <c r="E159" s="600"/>
      <c r="F159" s="600"/>
      <c r="G159" s="600"/>
      <c r="H159" s="600"/>
      <c r="I159" s="601"/>
      <c r="J159" s="294"/>
      <c r="K159" s="287"/>
      <c r="L159" s="287"/>
      <c r="M159" s="294"/>
      <c r="N159" s="287"/>
      <c r="O159" s="78" t="s">
        <v>351</v>
      </c>
      <c r="P159" s="547" t="s">
        <v>283</v>
      </c>
      <c r="Q159" s="547"/>
      <c r="R159" s="692"/>
      <c r="S159" s="79" t="s">
        <v>351</v>
      </c>
      <c r="T159" s="784" t="s">
        <v>323</v>
      </c>
      <c r="U159" s="784"/>
      <c r="V159" s="784"/>
      <c r="W159" s="784"/>
      <c r="X159" s="784"/>
      <c r="Y159" s="784"/>
      <c r="Z159" s="784"/>
      <c r="AA159" s="784"/>
      <c r="AB159" s="784"/>
      <c r="AC159" s="1008"/>
      <c r="AD159" s="672"/>
      <c r="AF159" s="1" t="str">
        <f>+M158</f>
        <v>□</v>
      </c>
      <c r="BF159" s="1"/>
      <c r="BH159" s="1"/>
      <c r="BI159" s="1"/>
      <c r="BJ159" s="1"/>
      <c r="BK159" s="1"/>
      <c r="BL159" s="1"/>
      <c r="BM159" s="1"/>
      <c r="BN159" s="1"/>
      <c r="BO159" s="1"/>
    </row>
    <row r="160" spans="2:67" ht="22" customHeight="1">
      <c r="B160" s="1011"/>
      <c r="C160" s="987"/>
      <c r="D160" s="602"/>
      <c r="E160" s="603"/>
      <c r="F160" s="603"/>
      <c r="G160" s="603"/>
      <c r="H160" s="603"/>
      <c r="I160" s="604"/>
      <c r="J160" s="71" t="s">
        <v>361</v>
      </c>
      <c r="K160" s="753" t="s">
        <v>269</v>
      </c>
      <c r="L160" s="753"/>
      <c r="M160" s="71" t="s">
        <v>351</v>
      </c>
      <c r="N160" s="753" t="s">
        <v>270</v>
      </c>
      <c r="O160" s="753"/>
      <c r="P160" s="753"/>
      <c r="Q160" s="252"/>
      <c r="R160" s="253"/>
      <c r="S160" s="16" t="s">
        <v>351</v>
      </c>
      <c r="T160" s="782" t="s">
        <v>324</v>
      </c>
      <c r="U160" s="782"/>
      <c r="V160" s="782"/>
      <c r="W160" s="782"/>
      <c r="X160" s="782"/>
      <c r="Y160" s="782"/>
      <c r="Z160" s="782"/>
      <c r="AA160" s="782"/>
      <c r="AB160" s="782"/>
      <c r="AC160" s="1007"/>
      <c r="AD160" s="668"/>
      <c r="AF160" s="1" t="str">
        <f>+P158</f>
        <v>□</v>
      </c>
      <c r="BF160" s="1"/>
      <c r="BH160" s="1"/>
      <c r="BI160" s="1"/>
      <c r="BJ160" s="1"/>
      <c r="BK160" s="1"/>
      <c r="BL160" s="1"/>
      <c r="BM160" s="1"/>
      <c r="BN160" s="1"/>
      <c r="BO160" s="1"/>
    </row>
    <row r="161" spans="2:67" ht="17.149999999999999" customHeight="1">
      <c r="B161" s="1011"/>
      <c r="C161" s="987"/>
      <c r="D161" s="256"/>
      <c r="E161" s="596" t="s">
        <v>428</v>
      </c>
      <c r="F161" s="600"/>
      <c r="G161" s="600"/>
      <c r="H161" s="600"/>
      <c r="I161" s="601"/>
      <c r="J161" s="266"/>
      <c r="K161" s="287"/>
      <c r="L161" s="287"/>
      <c r="M161" s="287"/>
      <c r="N161" s="287"/>
      <c r="O161" s="78" t="s">
        <v>351</v>
      </c>
      <c r="P161" s="547" t="s">
        <v>283</v>
      </c>
      <c r="Q161" s="547"/>
      <c r="R161" s="547"/>
      <c r="S161" s="745" t="s">
        <v>175</v>
      </c>
      <c r="T161" s="746"/>
      <c r="U161" s="746"/>
      <c r="V161" s="746"/>
      <c r="W161" s="747"/>
      <c r="X161" s="747"/>
      <c r="Y161" s="34" t="s">
        <v>359</v>
      </c>
      <c r="Z161" s="251"/>
      <c r="AA161" s="251"/>
      <c r="AB161" s="251"/>
      <c r="AC161" s="286"/>
      <c r="AD161" s="672"/>
      <c r="AF161" s="17" t="str">
        <f>+O159</f>
        <v>□</v>
      </c>
      <c r="AI161" s="20" t="str">
        <f>IF(AF161&amp;AF162&amp;AF163="■□□","◎無し",IF(AF161&amp;AF162&amp;AF163="□■□","●適合",IF(AF161&amp;AF162&amp;AF163="□□■","◆未達",IF(AF161&amp;AF162&amp;AF163="□□□","■未答","▼矛盾"))))</f>
        <v>■未答</v>
      </c>
      <c r="AJ161" s="26"/>
      <c r="AM161" s="14" t="s">
        <v>103</v>
      </c>
      <c r="AN161" s="21" t="s">
        <v>358</v>
      </c>
      <c r="AO161" s="21" t="s">
        <v>357</v>
      </c>
      <c r="AP161" s="21" t="s">
        <v>356</v>
      </c>
      <c r="AQ161" s="21" t="s">
        <v>355</v>
      </c>
      <c r="AR161" s="21" t="s">
        <v>87</v>
      </c>
      <c r="BF161" s="1"/>
      <c r="BH161" s="1"/>
      <c r="BI161" s="1"/>
      <c r="BJ161" s="1"/>
      <c r="BK161" s="1"/>
      <c r="BL161" s="1"/>
      <c r="BM161" s="1"/>
      <c r="BN161" s="1"/>
      <c r="BO161" s="1"/>
    </row>
    <row r="162" spans="2:67" ht="17.149999999999999" customHeight="1">
      <c r="B162" s="1011"/>
      <c r="C162" s="987"/>
      <c r="D162" s="256"/>
      <c r="E162" s="602"/>
      <c r="F162" s="603"/>
      <c r="G162" s="603"/>
      <c r="H162" s="603"/>
      <c r="I162" s="604"/>
      <c r="J162" s="28" t="s">
        <v>351</v>
      </c>
      <c r="K162" s="625" t="s">
        <v>297</v>
      </c>
      <c r="L162" s="625"/>
      <c r="M162" s="625"/>
      <c r="N162" s="625"/>
      <c r="O162" s="625"/>
      <c r="P162" s="625"/>
      <c r="Q162" s="625"/>
      <c r="R162" s="626"/>
      <c r="S162" s="737" t="s">
        <v>179</v>
      </c>
      <c r="T162" s="624"/>
      <c r="U162" s="624"/>
      <c r="V162" s="624"/>
      <c r="W162" s="446"/>
      <c r="X162" s="446"/>
      <c r="Y162" s="167" t="s">
        <v>359</v>
      </c>
      <c r="Z162" s="451" t="str">
        <f>IF(W162&gt;0,IF(W162&lt;240,"&lt;240",""),"")</f>
        <v/>
      </c>
      <c r="AA162" s="451"/>
      <c r="AB162" s="244"/>
      <c r="AC162" s="261"/>
      <c r="AD162" s="667"/>
      <c r="AF162" s="1" t="str">
        <f>+J160</f>
        <v>□</v>
      </c>
      <c r="AI162" s="65" t="s">
        <v>180</v>
      </c>
      <c r="AK162" s="20" t="str">
        <f>IF(W162&gt;0,IF(W162&lt;195,"◆195未満","●適合"),"■未答")</f>
        <v>■未答</v>
      </c>
      <c r="AM162" s="14"/>
      <c r="AN162" s="18" t="s">
        <v>63</v>
      </c>
      <c r="AO162" s="18" t="s">
        <v>64</v>
      </c>
      <c r="AP162" s="18" t="s">
        <v>65</v>
      </c>
      <c r="AQ162" s="20" t="s">
        <v>88</v>
      </c>
      <c r="AR162" s="20" t="s">
        <v>66</v>
      </c>
      <c r="BF162" s="1"/>
      <c r="BH162" s="1"/>
      <c r="BI162" s="1"/>
      <c r="BJ162" s="1"/>
      <c r="BK162" s="1"/>
      <c r="BL162" s="1"/>
      <c r="BM162" s="1"/>
      <c r="BN162" s="1"/>
      <c r="BO162" s="1"/>
    </row>
    <row r="163" spans="2:67" ht="17.149999999999999" customHeight="1">
      <c r="B163" s="1011"/>
      <c r="C163" s="987"/>
      <c r="D163" s="256"/>
      <c r="E163" s="605"/>
      <c r="F163" s="606"/>
      <c r="G163" s="606"/>
      <c r="H163" s="606"/>
      <c r="I163" s="607"/>
      <c r="J163" s="28" t="s">
        <v>351</v>
      </c>
      <c r="K163" s="625" t="s">
        <v>298</v>
      </c>
      <c r="L163" s="625"/>
      <c r="M163" s="625"/>
      <c r="N163" s="625"/>
      <c r="O163" s="625"/>
      <c r="P163" s="625"/>
      <c r="Q163" s="625"/>
      <c r="R163" s="626"/>
      <c r="S163" s="166"/>
      <c r="T163" s="966" t="s">
        <v>182</v>
      </c>
      <c r="U163" s="966"/>
      <c r="V163" s="966"/>
      <c r="W163" s="966"/>
      <c r="X163" s="966"/>
      <c r="Y163" s="966"/>
      <c r="Z163" s="453"/>
      <c r="AA163" s="453"/>
      <c r="AB163" s="244"/>
      <c r="AC163" s="261"/>
      <c r="AD163" s="667"/>
      <c r="AF163" s="1" t="str">
        <f>+M160</f>
        <v>□</v>
      </c>
      <c r="AI163" s="65" t="s">
        <v>183</v>
      </c>
      <c r="AK163" s="20" t="str">
        <f>IF(Z163&gt;0,IF(AND(Z163&gt;=550,Z163&lt;=650),"●適合","◆未達"),"■未答")</f>
        <v>■未答</v>
      </c>
      <c r="BF163" s="1"/>
      <c r="BH163" s="1"/>
      <c r="BI163" s="1"/>
      <c r="BJ163" s="1"/>
      <c r="BK163" s="1"/>
      <c r="BL163" s="1"/>
      <c r="BM163" s="1"/>
      <c r="BN163" s="1"/>
      <c r="BO163" s="1"/>
    </row>
    <row r="164" spans="2:67" ht="17.149999999999999" customHeight="1">
      <c r="B164" s="1011"/>
      <c r="C164" s="987"/>
      <c r="D164" s="256"/>
      <c r="E164" s="593" t="s">
        <v>360</v>
      </c>
      <c r="F164" s="686"/>
      <c r="G164" s="686"/>
      <c r="H164" s="686"/>
      <c r="I164" s="750"/>
      <c r="J164" s="252"/>
      <c r="K164" s="252"/>
      <c r="L164" s="252"/>
      <c r="M164" s="252"/>
      <c r="N164" s="252"/>
      <c r="O164" s="252"/>
      <c r="P164" s="252"/>
      <c r="Q164" s="252"/>
      <c r="R164" s="253"/>
      <c r="S164" s="755" t="s">
        <v>184</v>
      </c>
      <c r="T164" s="756"/>
      <c r="U164" s="756"/>
      <c r="V164" s="756"/>
      <c r="W164" s="648"/>
      <c r="X164" s="648"/>
      <c r="Y164" s="30" t="s">
        <v>359</v>
      </c>
      <c r="Z164" s="905" t="str">
        <f>IF(W164&gt;30,"&gt;30","")</f>
        <v/>
      </c>
      <c r="AA164" s="905"/>
      <c r="AB164" s="255"/>
      <c r="AC164" s="255"/>
      <c r="AD164" s="668"/>
      <c r="AF164" s="17" t="str">
        <f>+O161</f>
        <v>□</v>
      </c>
      <c r="AI164" s="45" t="s">
        <v>185</v>
      </c>
      <c r="AK164" s="20" t="str">
        <f>IF(W164&gt;0,IF(W164&gt;30,"◆30超過","●適合"),"■未答")</f>
        <v>■未答</v>
      </c>
      <c r="AM164" s="14" t="s">
        <v>103</v>
      </c>
      <c r="AN164" s="21" t="s">
        <v>358</v>
      </c>
      <c r="AO164" s="21" t="s">
        <v>357</v>
      </c>
      <c r="AP164" s="21" t="s">
        <v>356</v>
      </c>
      <c r="AQ164" s="21" t="s">
        <v>355</v>
      </c>
      <c r="AR164" s="21" t="s">
        <v>87</v>
      </c>
      <c r="BF164" s="1"/>
      <c r="BH164" s="1"/>
      <c r="BI164" s="1"/>
      <c r="BJ164" s="1"/>
      <c r="BK164" s="1"/>
      <c r="BL164" s="1"/>
      <c r="BM164" s="1"/>
      <c r="BN164" s="1"/>
      <c r="BO164" s="1"/>
    </row>
    <row r="165" spans="2:67" ht="17.149999999999999" customHeight="1">
      <c r="B165" s="1011"/>
      <c r="C165" s="987"/>
      <c r="D165" s="256"/>
      <c r="E165" s="596" t="s">
        <v>354</v>
      </c>
      <c r="F165" s="600"/>
      <c r="G165" s="600"/>
      <c r="H165" s="600"/>
      <c r="I165" s="601"/>
      <c r="J165" s="278"/>
      <c r="K165" s="248"/>
      <c r="L165" s="248"/>
      <c r="M165" s="248"/>
      <c r="N165" s="248"/>
      <c r="O165" s="78" t="s">
        <v>351</v>
      </c>
      <c r="P165" s="547" t="s">
        <v>283</v>
      </c>
      <c r="Q165" s="547"/>
      <c r="R165" s="547"/>
      <c r="S165" s="745" t="s">
        <v>300</v>
      </c>
      <c r="T165" s="746"/>
      <c r="U165" s="746"/>
      <c r="V165" s="746"/>
      <c r="W165" s="78" t="s">
        <v>351</v>
      </c>
      <c r="X165" s="34" t="s">
        <v>353</v>
      </c>
      <c r="Y165" s="34"/>
      <c r="Z165" s="78" t="s">
        <v>351</v>
      </c>
      <c r="AA165" s="34" t="s">
        <v>352</v>
      </c>
      <c r="AB165" s="34"/>
      <c r="AC165" s="84"/>
      <c r="AD165" s="672"/>
      <c r="AF165" s="1" t="str">
        <f>+J162</f>
        <v>□</v>
      </c>
      <c r="AI165" s="20" t="str">
        <f>IF(AF164&amp;AF165&amp;AF166="■□□","◎無し",IF(AF164&amp;AF165&amp;AF166="□■□","●適合",IF(AF164&amp;AF165&amp;AF166="□□■","◆未達",IF(AF164&amp;AF165&amp;AF166="□□□","■未答","▼矛盾"))))</f>
        <v>■未答</v>
      </c>
      <c r="AM165" s="14"/>
      <c r="AN165" s="18" t="s">
        <v>63</v>
      </c>
      <c r="AO165" s="18" t="s">
        <v>64</v>
      </c>
      <c r="AP165" s="18" t="s">
        <v>65</v>
      </c>
      <c r="AQ165" s="20" t="s">
        <v>88</v>
      </c>
      <c r="AR165" s="20" t="s">
        <v>66</v>
      </c>
      <c r="BF165" s="1"/>
      <c r="BH165" s="1"/>
      <c r="BI165" s="1"/>
      <c r="BJ165" s="1"/>
      <c r="BK165" s="1"/>
      <c r="BL165" s="1"/>
      <c r="BM165" s="1"/>
      <c r="BN165" s="1"/>
      <c r="BO165" s="1"/>
    </row>
    <row r="166" spans="2:67" ht="17.149999999999999" customHeight="1">
      <c r="B166" s="1011"/>
      <c r="C166" s="987"/>
      <c r="D166" s="256"/>
      <c r="E166" s="605"/>
      <c r="F166" s="606"/>
      <c r="G166" s="606"/>
      <c r="H166" s="606"/>
      <c r="I166" s="607"/>
      <c r="J166" s="82" t="s">
        <v>351</v>
      </c>
      <c r="K166" s="625" t="s">
        <v>303</v>
      </c>
      <c r="L166" s="625"/>
      <c r="M166" s="625"/>
      <c r="N166" s="625"/>
      <c r="O166" s="625"/>
      <c r="P166" s="625"/>
      <c r="Q166" s="625"/>
      <c r="R166" s="626"/>
      <c r="S166" s="757" t="s">
        <v>302</v>
      </c>
      <c r="T166" s="440"/>
      <c r="U166" s="440"/>
      <c r="V166" s="440"/>
      <c r="W166" s="70" t="s">
        <v>81</v>
      </c>
      <c r="X166" s="165" t="s">
        <v>140</v>
      </c>
      <c r="Y166" s="165"/>
      <c r="Z166" s="70" t="s">
        <v>81</v>
      </c>
      <c r="AA166" s="165" t="s">
        <v>301</v>
      </c>
      <c r="AB166" s="165"/>
      <c r="AC166" s="43"/>
      <c r="AD166" s="667"/>
      <c r="AF166" s="1" t="str">
        <f>+J163</f>
        <v>□</v>
      </c>
      <c r="BF166" s="1"/>
      <c r="BH166" s="1"/>
      <c r="BI166" s="1"/>
      <c r="BJ166" s="1"/>
      <c r="BK166" s="1"/>
      <c r="BL166" s="1"/>
      <c r="BM166" s="1"/>
      <c r="BN166" s="1"/>
      <c r="BO166" s="1"/>
    </row>
    <row r="167" spans="2:67" ht="6" customHeight="1">
      <c r="B167" s="1011"/>
      <c r="C167" s="987"/>
      <c r="D167" s="256"/>
      <c r="E167" s="596" t="s">
        <v>350</v>
      </c>
      <c r="F167" s="600"/>
      <c r="G167" s="600"/>
      <c r="H167" s="600"/>
      <c r="I167" s="601"/>
      <c r="J167" s="235"/>
      <c r="K167" s="236"/>
      <c r="L167" s="236"/>
      <c r="M167" s="236"/>
      <c r="N167" s="236"/>
      <c r="O167" s="236"/>
      <c r="P167" s="236"/>
      <c r="Q167" s="236"/>
      <c r="R167" s="238"/>
      <c r="S167" s="245"/>
      <c r="T167" s="244"/>
      <c r="U167" s="244"/>
      <c r="V167" s="244"/>
      <c r="W167" s="244"/>
      <c r="X167" s="244"/>
      <c r="Y167" s="244"/>
      <c r="Z167" s="244"/>
      <c r="AA167" s="244"/>
      <c r="AB167" s="244"/>
      <c r="AC167" s="261"/>
      <c r="AD167" s="667"/>
      <c r="BF167" s="1"/>
      <c r="BH167" s="1"/>
      <c r="BI167" s="1"/>
      <c r="BJ167" s="1"/>
      <c r="BK167" s="1"/>
      <c r="BL167" s="1"/>
      <c r="BM167" s="1"/>
      <c r="BN167" s="1"/>
      <c r="BO167" s="1"/>
    </row>
    <row r="168" spans="2:67" ht="17.149999999999999" customHeight="1">
      <c r="B168" s="1011"/>
      <c r="C168" s="987"/>
      <c r="D168" s="257"/>
      <c r="E168" s="602"/>
      <c r="F168" s="603"/>
      <c r="G168" s="603"/>
      <c r="H168" s="603"/>
      <c r="I168" s="604"/>
      <c r="J168" s="82" t="s">
        <v>81</v>
      </c>
      <c r="K168" s="625" t="s">
        <v>304</v>
      </c>
      <c r="L168" s="625"/>
      <c r="M168" s="625"/>
      <c r="N168" s="625"/>
      <c r="O168" s="625"/>
      <c r="P168" s="625"/>
      <c r="Q168" s="625"/>
      <c r="R168" s="626"/>
      <c r="S168" s="757" t="s">
        <v>483</v>
      </c>
      <c r="T168" s="440"/>
      <c r="U168" s="440"/>
      <c r="V168" s="440"/>
      <c r="W168" s="70" t="s">
        <v>81</v>
      </c>
      <c r="X168" s="684" t="s">
        <v>216</v>
      </c>
      <c r="Y168" s="684"/>
      <c r="Z168" s="70" t="s">
        <v>81</v>
      </c>
      <c r="AA168" s="925" t="s">
        <v>217</v>
      </c>
      <c r="AB168" s="440"/>
      <c r="AC168" s="162"/>
      <c r="AD168" s="667"/>
      <c r="AF168" s="17" t="str">
        <f>+O165</f>
        <v>□</v>
      </c>
      <c r="AI168" s="20" t="str">
        <f>IF(AF168&amp;AF169&amp;AF170="■□□","◎無し",IF(AF168&amp;AF169&amp;AF170="□■□","●適合",IF(AF168&amp;AF169&amp;AF170="□□■","◆未達",IF(AF168&amp;AF169&amp;AF170="□□□","■未答","▼矛盾"))))</f>
        <v>■未答</v>
      </c>
      <c r="AJ168" s="26"/>
      <c r="AM168" s="14" t="s">
        <v>103</v>
      </c>
      <c r="AN168" s="21" t="s">
        <v>104</v>
      </c>
      <c r="AO168" s="21" t="s">
        <v>105</v>
      </c>
      <c r="AP168" s="21" t="s">
        <v>106</v>
      </c>
      <c r="AQ168" s="21" t="s">
        <v>107</v>
      </c>
      <c r="AR168" s="21" t="s">
        <v>87</v>
      </c>
      <c r="BF168" s="1"/>
      <c r="BH168" s="1"/>
      <c r="BI168" s="1"/>
      <c r="BJ168" s="1"/>
      <c r="BK168" s="1"/>
      <c r="BL168" s="1"/>
      <c r="BM168" s="1"/>
      <c r="BN168" s="1"/>
      <c r="BO168" s="1"/>
    </row>
    <row r="169" spans="2:67" ht="7.5" customHeight="1">
      <c r="B169" s="1011"/>
      <c r="C169" s="987"/>
      <c r="D169" s="163"/>
      <c r="E169" s="605"/>
      <c r="F169" s="606"/>
      <c r="G169" s="606"/>
      <c r="H169" s="606"/>
      <c r="I169" s="607"/>
      <c r="J169" s="305"/>
      <c r="K169" s="481"/>
      <c r="L169" s="481"/>
      <c r="M169" s="481"/>
      <c r="N169" s="481"/>
      <c r="O169" s="481"/>
      <c r="P169" s="481"/>
      <c r="Q169" s="481"/>
      <c r="R169" s="620"/>
      <c r="S169" s="297"/>
      <c r="T169" s="264"/>
      <c r="U169" s="264"/>
      <c r="V169" s="264"/>
      <c r="W169" s="264"/>
      <c r="X169" s="264"/>
      <c r="Y169" s="298"/>
      <c r="Z169" s="298"/>
      <c r="AA169" s="298"/>
      <c r="AB169" s="255"/>
      <c r="AC169" s="265"/>
      <c r="AD169" s="668"/>
      <c r="AF169" s="1" t="str">
        <f>+J166</f>
        <v>□</v>
      </c>
      <c r="AM169" s="14"/>
      <c r="AN169" s="18" t="s">
        <v>63</v>
      </c>
      <c r="AO169" s="18" t="s">
        <v>64</v>
      </c>
      <c r="AP169" s="18" t="s">
        <v>65</v>
      </c>
      <c r="AQ169" s="20" t="s">
        <v>88</v>
      </c>
      <c r="AR169" s="20" t="s">
        <v>66</v>
      </c>
      <c r="BF169" s="1"/>
      <c r="BH169" s="1"/>
      <c r="BI169" s="1"/>
      <c r="BJ169" s="1"/>
      <c r="BK169" s="1"/>
      <c r="BL169" s="1"/>
      <c r="BM169" s="1"/>
      <c r="BN169" s="1"/>
      <c r="BO169" s="1"/>
    </row>
    <row r="170" spans="2:67" ht="6" customHeight="1">
      <c r="B170" s="1011"/>
      <c r="C170" s="987"/>
      <c r="D170" s="698" t="s">
        <v>429</v>
      </c>
      <c r="E170" s="699"/>
      <c r="F170" s="699"/>
      <c r="G170" s="699"/>
      <c r="H170" s="699"/>
      <c r="I170" s="700"/>
      <c r="J170" s="266"/>
      <c r="K170" s="287"/>
      <c r="L170" s="287"/>
      <c r="M170" s="287"/>
      <c r="N170" s="287"/>
      <c r="O170" s="287"/>
      <c r="P170" s="287"/>
      <c r="Q170" s="287"/>
      <c r="R170" s="288"/>
      <c r="S170" s="259"/>
      <c r="T170" s="251"/>
      <c r="U170" s="251"/>
      <c r="V170" s="251"/>
      <c r="W170" s="251"/>
      <c r="X170" s="251"/>
      <c r="Y170" s="251"/>
      <c r="Z170" s="251"/>
      <c r="AA170" s="251"/>
      <c r="AB170" s="251"/>
      <c r="AC170" s="251"/>
      <c r="AD170" s="617"/>
      <c r="AF170" s="1" t="str">
        <f>+J168</f>
        <v>□</v>
      </c>
      <c r="BF170" s="1"/>
      <c r="BH170" s="1"/>
      <c r="BI170" s="1"/>
      <c r="BJ170" s="1"/>
      <c r="BK170" s="1"/>
      <c r="BL170" s="1"/>
      <c r="BM170" s="1"/>
      <c r="BN170" s="1"/>
      <c r="BO170" s="1"/>
    </row>
    <row r="171" spans="2:67" ht="18" customHeight="1">
      <c r="B171" s="1011"/>
      <c r="C171" s="987"/>
      <c r="D171" s="587"/>
      <c r="E171" s="588"/>
      <c r="F171" s="588"/>
      <c r="G171" s="588"/>
      <c r="H171" s="588"/>
      <c r="I171" s="589"/>
      <c r="J171" s="233"/>
      <c r="K171" s="236"/>
      <c r="L171" s="236"/>
      <c r="M171" s="236"/>
      <c r="N171" s="236"/>
      <c r="O171" s="236"/>
      <c r="P171" s="236"/>
      <c r="Q171" s="236"/>
      <c r="R171" s="238"/>
      <c r="S171" s="16" t="s">
        <v>81</v>
      </c>
      <c r="T171" s="624" t="s">
        <v>325</v>
      </c>
      <c r="U171" s="624"/>
      <c r="V171" s="624"/>
      <c r="W171" s="624"/>
      <c r="X171" s="624"/>
      <c r="Y171" s="624"/>
      <c r="Z171" s="624"/>
      <c r="AA171" s="624"/>
      <c r="AB171" s="624"/>
      <c r="AC171" s="640"/>
      <c r="AD171" s="618"/>
      <c r="AF171" s="17" t="str">
        <f>+J172</f>
        <v>□</v>
      </c>
      <c r="AI171" s="20" t="str">
        <f>IF(AF171&amp;AF172&amp;AF173="■□□","◎無し",IF(AF171&amp;AF172&amp;AF173="□■□","●適合",IF(AF171&amp;AF172&amp;AF173="□□■","◆未達",IF(AF171&amp;AF172&amp;AF173="□□□","■未答","▼矛盾"))))</f>
        <v>■未答</v>
      </c>
      <c r="AJ171" s="26"/>
      <c r="AM171" s="14" t="s">
        <v>103</v>
      </c>
      <c r="AN171" s="21" t="s">
        <v>104</v>
      </c>
      <c r="AO171" s="21" t="s">
        <v>105</v>
      </c>
      <c r="AP171" s="21" t="s">
        <v>106</v>
      </c>
      <c r="AQ171" s="21" t="s">
        <v>107</v>
      </c>
      <c r="AR171" s="21" t="s">
        <v>87</v>
      </c>
      <c r="BF171" s="1"/>
      <c r="BH171" s="1"/>
      <c r="BI171" s="1"/>
      <c r="BJ171" s="1"/>
      <c r="BK171" s="1"/>
      <c r="BL171" s="1"/>
      <c r="BM171" s="1"/>
      <c r="BN171" s="1"/>
      <c r="BO171" s="1"/>
    </row>
    <row r="172" spans="2:67" ht="18" customHeight="1">
      <c r="B172" s="1011"/>
      <c r="C172" s="987"/>
      <c r="D172" s="587"/>
      <c r="E172" s="588"/>
      <c r="F172" s="588"/>
      <c r="G172" s="588"/>
      <c r="H172" s="588"/>
      <c r="I172" s="589"/>
      <c r="J172" s="28" t="s">
        <v>68</v>
      </c>
      <c r="K172" s="160" t="s">
        <v>101</v>
      </c>
      <c r="L172" s="160"/>
      <c r="M172" s="160"/>
      <c r="N172" s="232"/>
      <c r="O172" s="232"/>
      <c r="P172" s="232"/>
      <c r="Q172" s="232"/>
      <c r="R172" s="234"/>
      <c r="S172" s="16" t="s">
        <v>81</v>
      </c>
      <c r="T172" s="440" t="s">
        <v>231</v>
      </c>
      <c r="U172" s="440"/>
      <c r="V172" s="440"/>
      <c r="W172" s="440"/>
      <c r="X172" s="440"/>
      <c r="Y172" s="440"/>
      <c r="Z172" s="440"/>
      <c r="AA172" s="440"/>
      <c r="AB172" s="440"/>
      <c r="AC172" s="925"/>
      <c r="AD172" s="618"/>
      <c r="AF172" s="1" t="str">
        <f>+J174</f>
        <v>□</v>
      </c>
      <c r="AM172" s="14"/>
      <c r="AN172" s="18" t="s">
        <v>63</v>
      </c>
      <c r="AO172" s="18" t="s">
        <v>64</v>
      </c>
      <c r="AP172" s="18" t="s">
        <v>65</v>
      </c>
      <c r="AQ172" s="20" t="s">
        <v>88</v>
      </c>
      <c r="AR172" s="20" t="s">
        <v>66</v>
      </c>
      <c r="BF172" s="1"/>
      <c r="BH172" s="1"/>
      <c r="BI172" s="1"/>
      <c r="BJ172" s="1"/>
      <c r="BK172" s="1"/>
      <c r="BL172" s="1"/>
      <c r="BM172" s="1"/>
      <c r="BN172" s="1"/>
      <c r="BO172" s="1"/>
    </row>
    <row r="173" spans="2:67" ht="9.75" customHeight="1">
      <c r="B173" s="1011"/>
      <c r="C173" s="987"/>
      <c r="D173" s="587"/>
      <c r="E173" s="588"/>
      <c r="F173" s="588"/>
      <c r="G173" s="588"/>
      <c r="H173" s="588"/>
      <c r="I173" s="589"/>
      <c r="J173" s="233"/>
      <c r="K173" s="232"/>
      <c r="L173" s="232"/>
      <c r="M173" s="232"/>
      <c r="N173" s="232"/>
      <c r="O173" s="232"/>
      <c r="P173" s="232"/>
      <c r="Q173" s="232"/>
      <c r="R173" s="234"/>
      <c r="S173" s="243"/>
      <c r="T173" s="450"/>
      <c r="U173" s="450"/>
      <c r="V173" s="450"/>
      <c r="W173" s="450"/>
      <c r="X173" s="450"/>
      <c r="Y173" s="450"/>
      <c r="Z173" s="450"/>
      <c r="AA173" s="450"/>
      <c r="AB173" s="450"/>
      <c r="AC173" s="452"/>
      <c r="AD173" s="618"/>
      <c r="AF173" s="1" t="str">
        <f>+J175</f>
        <v>□</v>
      </c>
    </row>
    <row r="174" spans="2:67" ht="22" customHeight="1">
      <c r="B174" s="1011"/>
      <c r="C174" s="987"/>
      <c r="D174" s="257"/>
      <c r="E174" s="593" t="s">
        <v>55</v>
      </c>
      <c r="F174" s="686"/>
      <c r="G174" s="686"/>
      <c r="H174" s="686"/>
      <c r="I174" s="750"/>
      <c r="J174" s="28" t="s">
        <v>81</v>
      </c>
      <c r="K174" s="160" t="s">
        <v>160</v>
      </c>
      <c r="L174" s="160"/>
      <c r="M174" s="160"/>
      <c r="N174" s="160"/>
      <c r="O174" s="160"/>
      <c r="P174" s="160"/>
      <c r="Q174" s="160"/>
      <c r="R174" s="161"/>
      <c r="S174" s="757" t="s">
        <v>234</v>
      </c>
      <c r="T174" s="440"/>
      <c r="U174" s="440"/>
      <c r="V174" s="440"/>
      <c r="W174" s="440"/>
      <c r="X174" s="440"/>
      <c r="Y174" s="440"/>
      <c r="Z174" s="446"/>
      <c r="AA174" s="446"/>
      <c r="AB174" s="165" t="s">
        <v>110</v>
      </c>
      <c r="AC174" s="261"/>
      <c r="AD174" s="618"/>
      <c r="AI174" s="45" t="s">
        <v>235</v>
      </c>
      <c r="AK174" s="20" t="str">
        <f>IF(Z174&gt;0,IF(Z174&lt;650,"腰1100",IF(Z174&gt;=1100,"基準なし","床1100")),"■未答")</f>
        <v>■未答</v>
      </c>
    </row>
    <row r="175" spans="2:67" ht="22" customHeight="1">
      <c r="B175" s="1011"/>
      <c r="C175" s="987"/>
      <c r="D175" s="257"/>
      <c r="E175" s="593"/>
      <c r="F175" s="686"/>
      <c r="G175" s="686"/>
      <c r="H175" s="686"/>
      <c r="I175" s="750"/>
      <c r="J175" s="28" t="s">
        <v>81</v>
      </c>
      <c r="K175" s="160" t="s">
        <v>237</v>
      </c>
      <c r="L175" s="160"/>
      <c r="M175" s="160"/>
      <c r="N175" s="160"/>
      <c r="O175" s="160"/>
      <c r="P175" s="160"/>
      <c r="Q175" s="160"/>
      <c r="R175" s="161"/>
      <c r="S175" s="757" t="s">
        <v>238</v>
      </c>
      <c r="T175" s="440"/>
      <c r="U175" s="440"/>
      <c r="V175" s="440"/>
      <c r="W175" s="440"/>
      <c r="X175" s="440"/>
      <c r="Y175" s="440"/>
      <c r="Z175" s="446"/>
      <c r="AA175" s="446"/>
      <c r="AB175" s="165" t="s">
        <v>110</v>
      </c>
      <c r="AC175" s="261"/>
      <c r="AD175" s="618"/>
      <c r="AF175" s="4"/>
      <c r="AG175" s="4"/>
      <c r="AH175" s="4"/>
      <c r="AI175" s="45" t="s">
        <v>239</v>
      </c>
      <c r="AK175" s="20" t="str">
        <f>IF(Z175&gt;0,IF(Z174&lt;650,IF(Z175&lt;1100,"◆未達","●適合"),IF(Z174&gt;=1100,"基準なし","◎不問")),"■未答")</f>
        <v>■未答</v>
      </c>
      <c r="AL175" s="3"/>
      <c r="AM175" s="3"/>
      <c r="AN175" s="3"/>
      <c r="AO175" s="3"/>
      <c r="AP175" s="3"/>
      <c r="AQ175" s="3"/>
      <c r="AR175" s="4"/>
      <c r="AS175" s="4"/>
      <c r="AT175" s="4"/>
      <c r="AU175" s="4"/>
      <c r="AV175" s="4"/>
    </row>
    <row r="176" spans="2:67" ht="22" customHeight="1">
      <c r="B176" s="1011"/>
      <c r="C176" s="987"/>
      <c r="D176" s="257"/>
      <c r="E176" s="593"/>
      <c r="F176" s="686"/>
      <c r="G176" s="686"/>
      <c r="H176" s="686"/>
      <c r="I176" s="750"/>
      <c r="J176" s="232"/>
      <c r="K176" s="232"/>
      <c r="L176" s="232"/>
      <c r="M176" s="232"/>
      <c r="N176" s="232"/>
      <c r="O176" s="232"/>
      <c r="P176" s="232"/>
      <c r="Q176" s="232"/>
      <c r="R176" s="234"/>
      <c r="S176" s="173" t="s">
        <v>326</v>
      </c>
      <c r="T176" s="165"/>
      <c r="U176" s="165"/>
      <c r="V176" s="165"/>
      <c r="W176" s="165"/>
      <c r="X176" s="165"/>
      <c r="Y176" s="165"/>
      <c r="Z176" s="446"/>
      <c r="AA176" s="446"/>
      <c r="AB176" s="165" t="s">
        <v>110</v>
      </c>
      <c r="AC176" s="261"/>
      <c r="AD176" s="618"/>
      <c r="AF176" s="4"/>
      <c r="AG176" s="4"/>
      <c r="AH176" s="4"/>
      <c r="AI176" s="45" t="s">
        <v>327</v>
      </c>
      <c r="AK176" s="20" t="str">
        <f>IF(Z174&gt;0,IF(Z174&gt;=300,IF(Z174&lt;650,"◎不問",IF(Z174&lt;1100,IF(Z176&lt;1100,"◆未達","●適合"),"基準なし")),IF(Z176&lt;1100,"◆未達","●適合")),"■未答")</f>
        <v>■未答</v>
      </c>
      <c r="AL176" s="3"/>
      <c r="AM176" s="3"/>
      <c r="AN176" s="3"/>
      <c r="AO176" s="3"/>
      <c r="AP176" s="3"/>
      <c r="AQ176" s="3"/>
      <c r="AR176" s="4"/>
      <c r="AS176" s="4"/>
      <c r="AT176" s="4"/>
      <c r="AU176" s="4"/>
      <c r="AV176" s="4"/>
    </row>
    <row r="177" spans="2:67" ht="22" customHeight="1">
      <c r="B177" s="1011"/>
      <c r="C177" s="987"/>
      <c r="D177" s="257"/>
      <c r="E177" s="593" t="s">
        <v>430</v>
      </c>
      <c r="F177" s="686"/>
      <c r="G177" s="686"/>
      <c r="H177" s="686"/>
      <c r="I177" s="750"/>
      <c r="J177" s="233"/>
      <c r="K177" s="232"/>
      <c r="L177" s="232"/>
      <c r="M177" s="232"/>
      <c r="N177" s="232"/>
      <c r="O177" s="232"/>
      <c r="P177" s="232"/>
      <c r="Q177" s="232"/>
      <c r="R177" s="234"/>
      <c r="S177" s="245"/>
      <c r="T177" s="244"/>
      <c r="U177" s="244"/>
      <c r="V177" s="244"/>
      <c r="W177" s="244"/>
      <c r="X177" s="244"/>
      <c r="Y177" s="244"/>
      <c r="Z177" s="244"/>
      <c r="AA177" s="244"/>
      <c r="AB177" s="244"/>
      <c r="AC177" s="244"/>
      <c r="AD177" s="618"/>
      <c r="AF177" s="4"/>
      <c r="AG177" s="4"/>
      <c r="AH177" s="4"/>
      <c r="AL177" s="3"/>
      <c r="AM177" s="3"/>
      <c r="AN177" s="3"/>
      <c r="AO177" s="3"/>
      <c r="AP177" s="3"/>
      <c r="AQ177" s="3"/>
      <c r="AR177" s="4"/>
      <c r="AS177" s="4"/>
      <c r="AT177" s="4"/>
      <c r="AU177" s="4"/>
      <c r="AV177" s="4"/>
    </row>
    <row r="178" spans="2:67" ht="22" customHeight="1">
      <c r="B178" s="1011"/>
      <c r="C178" s="987"/>
      <c r="D178" s="257"/>
      <c r="E178" s="593"/>
      <c r="F178" s="686"/>
      <c r="G178" s="686"/>
      <c r="H178" s="686"/>
      <c r="I178" s="750"/>
      <c r="J178" s="233"/>
      <c r="K178" s="232"/>
      <c r="L178" s="232"/>
      <c r="M178" s="232"/>
      <c r="N178" s="232"/>
      <c r="O178" s="232"/>
      <c r="P178" s="232"/>
      <c r="Q178" s="232"/>
      <c r="R178" s="234"/>
      <c r="S178" s="737" t="s">
        <v>260</v>
      </c>
      <c r="T178" s="624"/>
      <c r="U178" s="624"/>
      <c r="V178" s="624"/>
      <c r="W178" s="624"/>
      <c r="X178" s="624"/>
      <c r="Y178" s="624"/>
      <c r="Z178" s="446"/>
      <c r="AA178" s="446"/>
      <c r="AB178" s="167" t="s">
        <v>110</v>
      </c>
      <c r="AC178" s="244"/>
      <c r="AD178" s="618"/>
      <c r="AF178" s="4"/>
      <c r="AG178" s="4"/>
      <c r="AH178" s="4"/>
      <c r="AI178" s="45" t="s">
        <v>261</v>
      </c>
      <c r="AK178" s="20" t="str">
        <f>IF(Z178&gt;0,IF(Z178&gt;110,"◆未達","●適合"),"■未答")</f>
        <v>■未答</v>
      </c>
      <c r="AL178" s="3"/>
      <c r="AM178" s="3"/>
      <c r="AN178" s="3"/>
      <c r="AO178" s="3"/>
      <c r="AP178" s="3"/>
      <c r="AQ178" s="3"/>
      <c r="AR178" s="4"/>
      <c r="AS178" s="4"/>
      <c r="AT178" s="4"/>
      <c r="AU178" s="4"/>
      <c r="AV178" s="4"/>
    </row>
    <row r="179" spans="2:67" ht="22" customHeight="1" thickBot="1">
      <c r="B179" s="1012"/>
      <c r="C179" s="988"/>
      <c r="D179" s="272"/>
      <c r="E179" s="642"/>
      <c r="F179" s="767"/>
      <c r="G179" s="767"/>
      <c r="H179" s="767"/>
      <c r="I179" s="768"/>
      <c r="J179" s="277"/>
      <c r="K179" s="273"/>
      <c r="L179" s="273"/>
      <c r="M179" s="273"/>
      <c r="N179" s="273"/>
      <c r="O179" s="273"/>
      <c r="P179" s="273"/>
      <c r="Q179" s="273"/>
      <c r="R179" s="274"/>
      <c r="S179" s="276"/>
      <c r="T179" s="276"/>
      <c r="U179" s="276"/>
      <c r="V179" s="276"/>
      <c r="W179" s="276"/>
      <c r="X179" s="276"/>
      <c r="Y179" s="276"/>
      <c r="Z179" s="276"/>
      <c r="AA179" s="276"/>
      <c r="AB179" s="276"/>
      <c r="AC179" s="276"/>
      <c r="AD179" s="639"/>
      <c r="AF179" s="4"/>
      <c r="AG179" s="4"/>
      <c r="AH179" s="4"/>
      <c r="AI179" s="3"/>
      <c r="AJ179" s="3"/>
      <c r="AK179" s="3"/>
      <c r="AL179" s="3"/>
      <c r="AM179" s="3"/>
      <c r="AN179" s="3"/>
      <c r="AO179" s="3"/>
      <c r="AP179" s="3"/>
      <c r="AQ179" s="3"/>
      <c r="AR179" s="4"/>
      <c r="AS179" s="4"/>
      <c r="AT179" s="4"/>
      <c r="AU179" s="4"/>
      <c r="AV179" s="4"/>
    </row>
    <row r="180" spans="2:67" s="9" customFormat="1" ht="30" customHeight="1" thickBot="1">
      <c r="B180" s="350"/>
      <c r="C180" s="350"/>
      <c r="D180" s="350"/>
      <c r="E180" s="350"/>
      <c r="F180" s="350"/>
      <c r="G180" s="350"/>
      <c r="H180" s="350"/>
      <c r="I180" s="350"/>
      <c r="J180" s="350"/>
      <c r="K180" s="350"/>
      <c r="L180" s="350"/>
      <c r="M180" s="350"/>
      <c r="N180" s="350"/>
      <c r="O180" s="350"/>
      <c r="P180" s="350"/>
      <c r="Q180" s="350"/>
      <c r="R180" s="350"/>
      <c r="S180" s="351"/>
      <c r="T180" s="351"/>
      <c r="U180" s="351"/>
      <c r="V180" s="351"/>
      <c r="W180" s="351"/>
      <c r="X180" s="351"/>
      <c r="Y180" s="351"/>
      <c r="Z180" s="351"/>
      <c r="AA180" s="351"/>
      <c r="AB180" s="351"/>
      <c r="AC180" s="351"/>
      <c r="AD180" s="351"/>
      <c r="AE180" s="88"/>
      <c r="AF180" s="88"/>
      <c r="AG180" s="88"/>
      <c r="AH180" s="88"/>
      <c r="AI180" s="89"/>
      <c r="AJ180" s="89"/>
      <c r="AK180" s="89"/>
      <c r="AL180" s="89"/>
      <c r="AM180" s="89"/>
      <c r="AN180" s="89"/>
      <c r="AO180" s="89"/>
      <c r="AP180" s="89"/>
      <c r="AQ180" s="89"/>
      <c r="AR180" s="88"/>
      <c r="AS180" s="88"/>
      <c r="AT180" s="88"/>
      <c r="AU180" s="88"/>
      <c r="AV180" s="88"/>
      <c r="AW180" s="88"/>
      <c r="AX180" s="88"/>
      <c r="AY180" s="88"/>
      <c r="AZ180" s="88"/>
      <c r="BA180" s="88"/>
      <c r="BB180" s="88"/>
      <c r="BC180" s="88"/>
      <c r="BD180" s="88"/>
      <c r="BE180" s="88"/>
      <c r="BF180" s="88"/>
      <c r="BG180" s="88"/>
      <c r="BH180" s="88"/>
      <c r="BI180" s="88"/>
      <c r="BJ180" s="88"/>
      <c r="BK180" s="88"/>
      <c r="BL180" s="88"/>
      <c r="BM180" s="88"/>
    </row>
    <row r="181" spans="2:67" ht="28" customHeight="1">
      <c r="B181" s="828" t="s">
        <v>4</v>
      </c>
      <c r="C181" s="831" t="s">
        <v>5</v>
      </c>
      <c r="D181" s="831"/>
      <c r="E181" s="928"/>
      <c r="F181" s="928"/>
      <c r="G181" s="928"/>
      <c r="H181" s="928"/>
      <c r="I181" s="928"/>
      <c r="J181" s="388"/>
      <c r="K181" s="833"/>
      <c r="L181" s="833"/>
      <c r="M181" s="833"/>
      <c r="N181" s="833"/>
      <c r="O181" s="833"/>
      <c r="P181" s="833"/>
      <c r="Q181" s="833"/>
      <c r="R181" s="834"/>
      <c r="S181" s="835" t="s">
        <v>6</v>
      </c>
      <c r="T181" s="815"/>
      <c r="U181" s="815"/>
      <c r="V181" s="815"/>
      <c r="W181" s="815"/>
      <c r="X181" s="815"/>
      <c r="Y181" s="815"/>
      <c r="Z181" s="815"/>
      <c r="AA181" s="815"/>
      <c r="AB181" s="815"/>
      <c r="AC181" s="815"/>
      <c r="AD181" s="815"/>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c r="BB181" s="90"/>
      <c r="BC181" s="90"/>
      <c r="BD181" s="90"/>
      <c r="BE181" s="90"/>
      <c r="BF181" s="90"/>
      <c r="BG181" s="90"/>
      <c r="BH181" s="91"/>
      <c r="BI181" s="92"/>
      <c r="BJ181" s="92"/>
      <c r="BK181" s="92"/>
      <c r="BL181" s="92"/>
      <c r="BM181" s="4"/>
      <c r="BN181" s="1"/>
      <c r="BO181" s="1"/>
    </row>
    <row r="182" spans="2:67" ht="13" customHeight="1">
      <c r="B182" s="829"/>
      <c r="C182" s="836" t="s">
        <v>7</v>
      </c>
      <c r="D182" s="837"/>
      <c r="E182" s="794" t="s">
        <v>8</v>
      </c>
      <c r="F182" s="795"/>
      <c r="G182" s="795"/>
      <c r="H182" s="795"/>
      <c r="I182" s="796"/>
      <c r="J182" s="797" t="s">
        <v>9</v>
      </c>
      <c r="K182" s="797"/>
      <c r="L182" s="797"/>
      <c r="M182" s="797"/>
      <c r="N182" s="797"/>
      <c r="O182" s="797"/>
      <c r="P182" s="797"/>
      <c r="Q182" s="797"/>
      <c r="R182" s="798"/>
      <c r="S182" s="835"/>
      <c r="T182" s="815"/>
      <c r="U182" s="815"/>
      <c r="V182" s="815"/>
      <c r="W182" s="815"/>
      <c r="X182" s="815"/>
      <c r="Y182" s="815"/>
      <c r="Z182" s="815"/>
      <c r="AA182" s="815"/>
      <c r="AB182" s="815"/>
      <c r="AC182" s="815"/>
      <c r="AD182" s="815"/>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c r="BB182" s="90"/>
      <c r="BC182" s="90"/>
      <c r="BD182" s="90"/>
      <c r="BE182" s="90"/>
      <c r="BF182" s="90"/>
      <c r="BG182" s="90"/>
      <c r="BH182" s="91"/>
      <c r="BI182" s="92"/>
      <c r="BJ182" s="92"/>
      <c r="BK182" s="92"/>
      <c r="BL182" s="92"/>
      <c r="BM182" s="4"/>
      <c r="BN182" s="1"/>
      <c r="BO182" s="1"/>
    </row>
    <row r="183" spans="2:67" ht="25" customHeight="1">
      <c r="B183" s="829"/>
      <c r="C183" s="838"/>
      <c r="D183" s="839"/>
      <c r="E183" s="934"/>
      <c r="F183" s="935"/>
      <c r="G183" s="935"/>
      <c r="H183" s="935"/>
      <c r="I183" s="936"/>
      <c r="J183" s="802"/>
      <c r="K183" s="802"/>
      <c r="L183" s="802"/>
      <c r="M183" s="802"/>
      <c r="N183" s="802"/>
      <c r="O183" s="802"/>
      <c r="P183" s="802"/>
      <c r="Q183" s="802"/>
      <c r="R183" s="803"/>
      <c r="S183" s="815" t="s">
        <v>10</v>
      </c>
      <c r="T183" s="815"/>
      <c r="U183" s="815"/>
      <c r="V183" s="815"/>
      <c r="W183" s="815"/>
      <c r="X183" s="815"/>
      <c r="Y183" s="815"/>
      <c r="Z183" s="815"/>
      <c r="AA183" s="815"/>
      <c r="AB183" s="815"/>
      <c r="AC183" s="815"/>
      <c r="AD183" s="815"/>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c r="BB183" s="90"/>
      <c r="BC183" s="90"/>
      <c r="BD183" s="90"/>
      <c r="BE183" s="90"/>
      <c r="BF183" s="90"/>
      <c r="BG183" s="90"/>
      <c r="BH183" s="90"/>
      <c r="BI183" s="90"/>
      <c r="BJ183" s="90"/>
      <c r="BK183" s="90"/>
      <c r="BL183" s="90"/>
      <c r="BM183" s="4"/>
      <c r="BN183" s="1"/>
      <c r="BO183" s="1"/>
    </row>
    <row r="184" spans="2:67" ht="13" customHeight="1">
      <c r="B184" s="829"/>
      <c r="C184" s="816" t="s">
        <v>11</v>
      </c>
      <c r="D184" s="817"/>
      <c r="E184" s="794" t="s">
        <v>12</v>
      </c>
      <c r="F184" s="795"/>
      <c r="G184" s="795"/>
      <c r="H184" s="795"/>
      <c r="I184" s="796"/>
      <c r="J184" s="797" t="s">
        <v>9</v>
      </c>
      <c r="K184" s="797"/>
      <c r="L184" s="797"/>
      <c r="M184" s="797"/>
      <c r="N184" s="797"/>
      <c r="O184" s="797"/>
      <c r="P184" s="797"/>
      <c r="Q184" s="797"/>
      <c r="R184" s="798"/>
      <c r="S184" s="353"/>
      <c r="T184" s="353"/>
      <c r="U184" s="353"/>
      <c r="V184" s="353"/>
      <c r="W184" s="353"/>
      <c r="X184" s="353"/>
      <c r="Y184" s="353"/>
      <c r="Z184" s="353"/>
      <c r="AA184" s="353"/>
      <c r="AB184" s="353"/>
      <c r="AC184" s="353"/>
      <c r="AD184" s="353"/>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c r="BB184" s="90"/>
      <c r="BC184" s="90"/>
      <c r="BD184" s="90"/>
      <c r="BE184" s="90"/>
      <c r="BF184" s="90"/>
      <c r="BG184" s="90"/>
      <c r="BH184" s="90"/>
      <c r="BI184" s="90"/>
      <c r="BJ184" s="90"/>
      <c r="BK184" s="90"/>
      <c r="BL184" s="90"/>
      <c r="BM184" s="4"/>
      <c r="BN184" s="1"/>
      <c r="BO184" s="1"/>
    </row>
    <row r="185" spans="2:67" ht="28" customHeight="1">
      <c r="B185" s="829"/>
      <c r="C185" s="816"/>
      <c r="D185" s="817"/>
      <c r="E185" s="929"/>
      <c r="F185" s="930"/>
      <c r="G185" s="930"/>
      <c r="H185" s="930"/>
      <c r="I185" s="931"/>
      <c r="J185" s="932"/>
      <c r="K185" s="932"/>
      <c r="L185" s="932"/>
      <c r="M185" s="932"/>
      <c r="N185" s="932"/>
      <c r="O185" s="932"/>
      <c r="P185" s="932"/>
      <c r="Q185" s="932"/>
      <c r="R185" s="933"/>
      <c r="S185" s="825" t="s">
        <v>13</v>
      </c>
      <c r="T185" s="825"/>
      <c r="U185" s="825"/>
      <c r="V185" s="825"/>
      <c r="W185" s="825"/>
      <c r="X185" s="825"/>
      <c r="Y185" s="825"/>
      <c r="Z185" s="825"/>
      <c r="AA185" s="825"/>
      <c r="AB185" s="825"/>
      <c r="AC185" s="825"/>
      <c r="AD185" s="825"/>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c r="BB185" s="90"/>
      <c r="BC185" s="90"/>
      <c r="BD185" s="90"/>
      <c r="BE185" s="90"/>
      <c r="BF185" s="90"/>
      <c r="BG185" s="90"/>
      <c r="BH185" s="90"/>
      <c r="BI185" s="90"/>
      <c r="BJ185" s="90"/>
      <c r="BK185" s="90"/>
      <c r="BL185" s="90"/>
      <c r="BM185" s="4"/>
      <c r="BN185" s="1"/>
      <c r="BO185" s="1"/>
    </row>
    <row r="186" spans="2:67" ht="26.15" customHeight="1">
      <c r="B186" s="829"/>
      <c r="C186" s="816"/>
      <c r="D186" s="817"/>
      <c r="E186" s="93" t="s">
        <v>14</v>
      </c>
      <c r="F186" s="802"/>
      <c r="G186" s="802"/>
      <c r="H186" s="802"/>
      <c r="I186" s="802"/>
      <c r="J186" s="802"/>
      <c r="K186" s="802"/>
      <c r="L186" s="802"/>
      <c r="M186" s="802"/>
      <c r="N186" s="802"/>
      <c r="O186" s="802"/>
      <c r="P186" s="802"/>
      <c r="Q186" s="802"/>
      <c r="R186" s="803"/>
      <c r="S186" s="353"/>
      <c r="T186" s="353"/>
      <c r="U186" s="353"/>
      <c r="V186" s="353"/>
      <c r="W186" s="353"/>
      <c r="X186" s="353"/>
      <c r="Y186" s="353"/>
      <c r="Z186" s="353"/>
      <c r="AA186" s="353"/>
      <c r="AB186" s="353"/>
      <c r="AC186" s="353"/>
      <c r="AD186" s="353"/>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c r="BB186" s="90"/>
      <c r="BC186" s="90"/>
      <c r="BD186" s="90"/>
      <c r="BE186" s="90"/>
      <c r="BF186" s="90"/>
      <c r="BG186" s="90"/>
      <c r="BH186" s="90"/>
      <c r="BI186" s="90"/>
      <c r="BJ186" s="90"/>
      <c r="BK186" s="90"/>
      <c r="BL186" s="90"/>
      <c r="BM186" s="4"/>
      <c r="BN186" s="1"/>
      <c r="BO186" s="1"/>
    </row>
    <row r="187" spans="2:67" ht="22" customHeight="1" thickBot="1">
      <c r="B187" s="830"/>
      <c r="C187" s="818"/>
      <c r="D187" s="819"/>
      <c r="E187" s="94" t="s">
        <v>15</v>
      </c>
      <c r="F187" s="826"/>
      <c r="G187" s="826"/>
      <c r="H187" s="826"/>
      <c r="I187" s="826"/>
      <c r="J187" s="826"/>
      <c r="K187" s="826"/>
      <c r="L187" s="826"/>
      <c r="M187" s="826"/>
      <c r="N187" s="826"/>
      <c r="O187" s="826"/>
      <c r="P187" s="826"/>
      <c r="Q187" s="826"/>
      <c r="R187" s="827"/>
      <c r="S187" s="200"/>
      <c r="T187" s="200"/>
      <c r="U187" s="200"/>
      <c r="V187" s="200"/>
      <c r="W187" s="200"/>
      <c r="X187" s="200"/>
      <c r="Y187" s="200"/>
      <c r="Z187" s="200"/>
      <c r="AA187" s="200"/>
      <c r="AB187" s="200"/>
      <c r="AC187" s="200"/>
      <c r="AD187" s="20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c r="BB187" s="90"/>
      <c r="BC187" s="90"/>
      <c r="BD187" s="90"/>
      <c r="BE187" s="90"/>
      <c r="BF187" s="90"/>
      <c r="BG187" s="90"/>
      <c r="BH187" s="90"/>
      <c r="BI187" s="90"/>
      <c r="BJ187" s="90"/>
      <c r="BK187" s="90"/>
      <c r="BL187" s="90"/>
      <c r="BM187" s="4"/>
      <c r="BN187" s="1"/>
      <c r="BO187" s="1"/>
    </row>
    <row r="188" spans="2:67" ht="18.5" customHeight="1">
      <c r="B188" s="200"/>
      <c r="C188" s="200"/>
      <c r="D188" s="200"/>
      <c r="E188" s="200"/>
      <c r="F188" s="200"/>
      <c r="G188" s="200"/>
      <c r="H188" s="200"/>
      <c r="I188" s="200"/>
      <c r="J188" s="200"/>
      <c r="K188" s="200"/>
      <c r="L188" s="200"/>
      <c r="M188" s="200"/>
      <c r="N188" s="200"/>
      <c r="O188" s="200"/>
      <c r="P188" s="200"/>
      <c r="Q188" s="200"/>
      <c r="R188" s="200"/>
      <c r="S188" s="200"/>
      <c r="T188" s="200"/>
      <c r="U188" s="200"/>
      <c r="V188" s="200"/>
      <c r="W188" s="200"/>
      <c r="X188" s="200"/>
      <c r="Y188" s="200"/>
      <c r="Z188" s="200"/>
      <c r="AA188" s="200"/>
      <c r="AB188" s="200"/>
      <c r="AC188" s="200"/>
      <c r="AD188" s="20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c r="BC188" s="2"/>
      <c r="BD188" s="2"/>
      <c r="BE188" s="2"/>
      <c r="BG188" s="2"/>
      <c r="BK188" s="1"/>
      <c r="BL188" s="1"/>
      <c r="BM188" s="1"/>
      <c r="BN188" s="1"/>
      <c r="BO188" s="1"/>
    </row>
    <row r="189" spans="2:67" ht="12.5">
      <c r="B189" s="200" t="s">
        <v>543</v>
      </c>
      <c r="C189" s="200"/>
      <c r="D189" s="200"/>
      <c r="E189" s="200"/>
      <c r="F189" s="200"/>
      <c r="G189" s="200"/>
      <c r="H189" s="200"/>
      <c r="I189" s="200"/>
      <c r="J189" s="200"/>
      <c r="K189" s="200"/>
      <c r="L189" s="200"/>
      <c r="M189" s="200"/>
      <c r="N189" s="200"/>
      <c r="O189" s="200"/>
      <c r="P189" s="200"/>
      <c r="Q189" s="200"/>
      <c r="R189" s="200"/>
      <c r="S189" s="200"/>
      <c r="T189" s="200"/>
      <c r="U189" s="200"/>
      <c r="V189" s="200"/>
      <c r="W189" s="200"/>
      <c r="X189" s="200"/>
      <c r="Y189" s="200"/>
      <c r="Z189" s="200"/>
      <c r="AA189" s="200"/>
      <c r="AB189" s="200"/>
      <c r="AC189" s="200"/>
      <c r="AD189" s="20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c r="BC189" s="2"/>
      <c r="BD189" s="2"/>
      <c r="BE189" s="2"/>
      <c r="BG189" s="2"/>
      <c r="BK189" s="1"/>
      <c r="BL189" s="1"/>
      <c r="BM189" s="1"/>
      <c r="BN189" s="1"/>
      <c r="BO189" s="1"/>
    </row>
    <row r="190" spans="2:67" ht="18.5" customHeight="1">
      <c r="B190" s="352" t="s">
        <v>68</v>
      </c>
      <c r="C190" s="805" t="s">
        <v>481</v>
      </c>
      <c r="D190" s="805"/>
      <c r="E190" s="805"/>
      <c r="F190" s="805"/>
      <c r="G190" s="805"/>
      <c r="H190" s="805"/>
      <c r="I190" s="805"/>
      <c r="J190" s="805"/>
      <c r="K190" s="805"/>
      <c r="L190" s="805"/>
      <c r="M190" s="805"/>
      <c r="N190" s="805"/>
      <c r="O190" s="805"/>
      <c r="P190" s="805"/>
      <c r="Q190" s="805"/>
      <c r="R190" s="805"/>
      <c r="S190" s="805"/>
      <c r="T190" s="805"/>
      <c r="U190" s="805"/>
      <c r="V190" s="805"/>
      <c r="W190" s="805"/>
      <c r="X190" s="805"/>
      <c r="Y190" s="805"/>
      <c r="Z190" s="805"/>
      <c r="AA190" s="805"/>
      <c r="AB190" s="805"/>
      <c r="AC190" s="805"/>
      <c r="AD190" s="805"/>
      <c r="AE190" s="88"/>
      <c r="AF190" s="88"/>
      <c r="AG190" s="88"/>
      <c r="AH190" s="88"/>
      <c r="AI190" s="89"/>
      <c r="AJ190" s="89"/>
      <c r="AK190" s="89"/>
      <c r="AL190" s="89"/>
      <c r="AM190" s="89"/>
      <c r="AN190" s="89"/>
      <c r="AO190" s="89"/>
      <c r="AP190" s="89"/>
      <c r="AQ190" s="89"/>
      <c r="AR190" s="88"/>
      <c r="AS190" s="88"/>
      <c r="AT190" s="88"/>
      <c r="AU190" s="88"/>
      <c r="AV190" s="88"/>
      <c r="AW190" s="88"/>
      <c r="AX190" s="88"/>
      <c r="AY190" s="88"/>
      <c r="AZ190" s="88"/>
      <c r="BA190" s="88"/>
      <c r="BC190" s="2"/>
      <c r="BD190" s="2"/>
      <c r="BE190" s="2"/>
      <c r="BG190" s="2"/>
      <c r="BK190" s="1"/>
      <c r="BL190" s="1"/>
      <c r="BM190" s="1"/>
      <c r="BN190" s="1"/>
      <c r="BO190" s="1"/>
    </row>
    <row r="191" spans="2:67">
      <c r="B191" s="200"/>
      <c r="C191" s="200"/>
      <c r="D191" s="200"/>
      <c r="E191" s="200"/>
      <c r="F191" s="200"/>
      <c r="G191" s="200"/>
      <c r="H191" s="200"/>
      <c r="I191" s="200"/>
      <c r="J191" s="200"/>
      <c r="K191" s="200"/>
      <c r="L191" s="200"/>
      <c r="M191" s="200"/>
      <c r="N191" s="200"/>
      <c r="O191" s="200"/>
      <c r="P191" s="200"/>
      <c r="Q191" s="200"/>
      <c r="R191" s="200"/>
      <c r="S191" s="200"/>
      <c r="T191" s="200"/>
      <c r="U191" s="200"/>
      <c r="V191" s="200"/>
      <c r="W191" s="200"/>
      <c r="X191" s="200"/>
      <c r="Y191" s="200"/>
      <c r="Z191" s="200"/>
      <c r="AA191" s="200"/>
      <c r="AB191" s="200"/>
      <c r="AC191" s="200"/>
      <c r="AD191" s="200"/>
      <c r="AF191" s="4"/>
      <c r="AG191" s="4"/>
      <c r="AH191" s="4"/>
      <c r="AI191" s="3"/>
      <c r="AJ191" s="3"/>
      <c r="AK191" s="3"/>
      <c r="AL191" s="3"/>
      <c r="AM191" s="3"/>
      <c r="AN191" s="3"/>
      <c r="AO191" s="3"/>
      <c r="AP191" s="3"/>
      <c r="AQ191" s="3"/>
      <c r="AR191" s="4"/>
      <c r="AS191" s="4"/>
      <c r="AT191" s="4"/>
      <c r="AU191" s="4"/>
      <c r="AV191" s="4"/>
      <c r="BF191" s="1"/>
      <c r="BH191" s="1"/>
      <c r="BI191" s="1"/>
      <c r="BJ191" s="1"/>
      <c r="BK191" s="1"/>
      <c r="BL191" s="1"/>
      <c r="BM191" s="1"/>
      <c r="BN191" s="1"/>
      <c r="BO191" s="1"/>
    </row>
  </sheetData>
  <mergeCells count="363">
    <mergeCell ref="K144:R144"/>
    <mergeCell ref="K77:R77"/>
    <mergeCell ref="K78:R78"/>
    <mergeCell ref="K83:R83"/>
    <mergeCell ref="K82:R82"/>
    <mergeCell ref="K140:R140"/>
    <mergeCell ref="K126:R126"/>
    <mergeCell ref="B2:D2"/>
    <mergeCell ref="AD32:AD33"/>
    <mergeCell ref="C32:I33"/>
    <mergeCell ref="J32:J33"/>
    <mergeCell ref="K32:L33"/>
    <mergeCell ref="O32:O33"/>
    <mergeCell ref="P32:Q33"/>
    <mergeCell ref="S27:AC33"/>
    <mergeCell ref="C30:I31"/>
    <mergeCell ref="J30:J31"/>
    <mergeCell ref="K30:L31"/>
    <mergeCell ref="O30:O31"/>
    <mergeCell ref="P30:Q31"/>
    <mergeCell ref="AD30:AD31"/>
    <mergeCell ref="J18:J19"/>
    <mergeCell ref="K18:L19"/>
    <mergeCell ref="E49:I49"/>
    <mergeCell ref="K44:M44"/>
    <mergeCell ref="E44:I44"/>
    <mergeCell ref="O18:O19"/>
    <mergeCell ref="P18:Q19"/>
    <mergeCell ref="K20:L21"/>
    <mergeCell ref="O20:O21"/>
    <mergeCell ref="P20:Q21"/>
    <mergeCell ref="E45:I45"/>
    <mergeCell ref="E46:I46"/>
    <mergeCell ref="K139:R139"/>
    <mergeCell ref="D103:I105"/>
    <mergeCell ref="K104:R104"/>
    <mergeCell ref="K70:R70"/>
    <mergeCell ref="K38:R38"/>
    <mergeCell ref="K73:R73"/>
    <mergeCell ref="E73:E75"/>
    <mergeCell ref="F73:I75"/>
    <mergeCell ref="AD18:AD19"/>
    <mergeCell ref="C18:I19"/>
    <mergeCell ref="AD74:AD75"/>
    <mergeCell ref="AD69:AD72"/>
    <mergeCell ref="AD107:AD108"/>
    <mergeCell ref="AD111:AD113"/>
    <mergeCell ref="AD76:AD78"/>
    <mergeCell ref="Z95:AA95"/>
    <mergeCell ref="AD103:AD105"/>
    <mergeCell ref="AD100:AD102"/>
    <mergeCell ref="Z96:AA96"/>
    <mergeCell ref="S71:V71"/>
    <mergeCell ref="AA71:AB71"/>
    <mergeCell ref="S101:Y101"/>
    <mergeCell ref="Z101:AA101"/>
    <mergeCell ref="AD87:AD99"/>
    <mergeCell ref="C16:I17"/>
    <mergeCell ref="J16:J17"/>
    <mergeCell ref="K16:L17"/>
    <mergeCell ref="O16:O17"/>
    <mergeCell ref="P16:Q17"/>
    <mergeCell ref="AD16:AD17"/>
    <mergeCell ref="AD25:AD26"/>
    <mergeCell ref="C28:I29"/>
    <mergeCell ref="J28:J29"/>
    <mergeCell ref="K28:L29"/>
    <mergeCell ref="O28:O29"/>
    <mergeCell ref="P28:Q29"/>
    <mergeCell ref="AD28:AD29"/>
    <mergeCell ref="AD20:AD21"/>
    <mergeCell ref="B22:I22"/>
    <mergeCell ref="C23:I24"/>
    <mergeCell ref="J23:J24"/>
    <mergeCell ref="K23:L24"/>
    <mergeCell ref="O23:O24"/>
    <mergeCell ref="P23:Q24"/>
    <mergeCell ref="AD23:AD24"/>
    <mergeCell ref="C20:I21"/>
    <mergeCell ref="J20:J21"/>
    <mergeCell ref="S15:AC21"/>
    <mergeCell ref="AD161:AD164"/>
    <mergeCell ref="AD159:AD160"/>
    <mergeCell ref="S164:V164"/>
    <mergeCell ref="S175:Y175"/>
    <mergeCell ref="AD165:AD169"/>
    <mergeCell ref="AD170:AD179"/>
    <mergeCell ref="S161:V161"/>
    <mergeCell ref="S162:V162"/>
    <mergeCell ref="Z174:AA174"/>
    <mergeCell ref="AA168:AB168"/>
    <mergeCell ref="S178:Y178"/>
    <mergeCell ref="Z178:AA178"/>
    <mergeCell ref="Z175:AA175"/>
    <mergeCell ref="S165:V165"/>
    <mergeCell ref="S166:V166"/>
    <mergeCell ref="T173:AC173"/>
    <mergeCell ref="AD157:AD158"/>
    <mergeCell ref="S124:V124"/>
    <mergeCell ref="S125:V125"/>
    <mergeCell ref="AD133:AD145"/>
    <mergeCell ref="Z151:AA151"/>
    <mergeCell ref="Z152:AA152"/>
    <mergeCell ref="T148:AC148"/>
    <mergeCell ref="S139:AC141"/>
    <mergeCell ref="X135:Y135"/>
    <mergeCell ref="T150:AC150"/>
    <mergeCell ref="Z126:AA126"/>
    <mergeCell ref="W125:X125"/>
    <mergeCell ref="W124:X124"/>
    <mergeCell ref="S138:AC138"/>
    <mergeCell ref="X130:Y130"/>
    <mergeCell ref="Z153:AA153"/>
    <mergeCell ref="S143:AC145"/>
    <mergeCell ref="AD114:AD132"/>
    <mergeCell ref="T149:AC149"/>
    <mergeCell ref="S142:AC142"/>
    <mergeCell ref="Y118:AA118"/>
    <mergeCell ref="Z127:AA127"/>
    <mergeCell ref="Z125:AA125"/>
    <mergeCell ref="W127:X127"/>
    <mergeCell ref="B157:C179"/>
    <mergeCell ref="K158:L158"/>
    <mergeCell ref="D157:I158"/>
    <mergeCell ref="E177:I179"/>
    <mergeCell ref="K163:R163"/>
    <mergeCell ref="S174:Y174"/>
    <mergeCell ref="P159:R159"/>
    <mergeCell ref="N158:O158"/>
    <mergeCell ref="Q158:R158"/>
    <mergeCell ref="T172:AC172"/>
    <mergeCell ref="N160:P160"/>
    <mergeCell ref="Z164:AA164"/>
    <mergeCell ref="Z163:AA163"/>
    <mergeCell ref="Z162:AA162"/>
    <mergeCell ref="W164:X164"/>
    <mergeCell ref="W161:X161"/>
    <mergeCell ref="S168:V168"/>
    <mergeCell ref="X168:Y168"/>
    <mergeCell ref="D170:I173"/>
    <mergeCell ref="E164:I164"/>
    <mergeCell ref="E161:I163"/>
    <mergeCell ref="E174:I176"/>
    <mergeCell ref="Z176:AA176"/>
    <mergeCell ref="K169:R169"/>
    <mergeCell ref="D151:D156"/>
    <mergeCell ref="E165:I166"/>
    <mergeCell ref="D159:I160"/>
    <mergeCell ref="E154:I156"/>
    <mergeCell ref="S155:Y155"/>
    <mergeCell ref="Z155:AA155"/>
    <mergeCell ref="S151:Y151"/>
    <mergeCell ref="S152:Y152"/>
    <mergeCell ref="T171:AC171"/>
    <mergeCell ref="T163:Y163"/>
    <mergeCell ref="K168:R168"/>
    <mergeCell ref="W162:X162"/>
    <mergeCell ref="K166:R166"/>
    <mergeCell ref="P165:R165"/>
    <mergeCell ref="P161:R161"/>
    <mergeCell ref="T160:AC160"/>
    <mergeCell ref="T159:AC159"/>
    <mergeCell ref="E167:I169"/>
    <mergeCell ref="K160:L160"/>
    <mergeCell ref="K162:R162"/>
    <mergeCell ref="K143:R143"/>
    <mergeCell ref="E76:E78"/>
    <mergeCell ref="F96:I97"/>
    <mergeCell ref="G124:I126"/>
    <mergeCell ref="F122:I123"/>
    <mergeCell ref="E93:E99"/>
    <mergeCell ref="D87:I91"/>
    <mergeCell ref="F79:I82"/>
    <mergeCell ref="F76:I78"/>
    <mergeCell ref="K80:R80"/>
    <mergeCell ref="E83:E86"/>
    <mergeCell ref="K86:R86"/>
    <mergeCell ref="K85:R85"/>
    <mergeCell ref="K125:R125"/>
    <mergeCell ref="P122:R122"/>
    <mergeCell ref="P124:R124"/>
    <mergeCell ref="K120:R120"/>
    <mergeCell ref="K103:R103"/>
    <mergeCell ref="E111:I113"/>
    <mergeCell ref="E117:E132"/>
    <mergeCell ref="G130:I132"/>
    <mergeCell ref="K119:R119"/>
    <mergeCell ref="D100:I102"/>
    <mergeCell ref="F93:I95"/>
    <mergeCell ref="G128:I129"/>
    <mergeCell ref="B106:I106"/>
    <mergeCell ref="D107:I108"/>
    <mergeCell ref="S128:V128"/>
    <mergeCell ref="S127:V127"/>
    <mergeCell ref="K136:R136"/>
    <mergeCell ref="K130:R130"/>
    <mergeCell ref="P135:R135"/>
    <mergeCell ref="S129:V129"/>
    <mergeCell ref="T114:AC114"/>
    <mergeCell ref="T115:AC115"/>
    <mergeCell ref="T119:AC119"/>
    <mergeCell ref="E110:I110"/>
    <mergeCell ref="B103:C105"/>
    <mergeCell ref="K137:R137"/>
    <mergeCell ref="B65:C86"/>
    <mergeCell ref="B50:C64"/>
    <mergeCell ref="D92:D99"/>
    <mergeCell ref="AD83:AD86"/>
    <mergeCell ref="K79:R79"/>
    <mergeCell ref="E79:E82"/>
    <mergeCell ref="E55:I58"/>
    <mergeCell ref="E69:E72"/>
    <mergeCell ref="F68:I68"/>
    <mergeCell ref="F59:I60"/>
    <mergeCell ref="D65:I67"/>
    <mergeCell ref="F61:I62"/>
    <mergeCell ref="F63:I64"/>
    <mergeCell ref="F69:I72"/>
    <mergeCell ref="D68:D86"/>
    <mergeCell ref="K74:R74"/>
    <mergeCell ref="F83:I86"/>
    <mergeCell ref="B87:C102"/>
    <mergeCell ref="F92:I92"/>
    <mergeCell ref="AD65:AD67"/>
    <mergeCell ref="AD79:AD82"/>
    <mergeCell ref="K53:R53"/>
    <mergeCell ref="B146:C156"/>
    <mergeCell ref="N123:P123"/>
    <mergeCell ref="K108:L108"/>
    <mergeCell ref="K113:R113"/>
    <mergeCell ref="P114:R114"/>
    <mergeCell ref="K123:L123"/>
    <mergeCell ref="G127:I127"/>
    <mergeCell ref="E114:I116"/>
    <mergeCell ref="D146:I150"/>
    <mergeCell ref="E151:I153"/>
    <mergeCell ref="B107:C145"/>
    <mergeCell ref="E138:E145"/>
    <mergeCell ref="F117:I121"/>
    <mergeCell ref="D111:D145"/>
    <mergeCell ref="F138:I141"/>
    <mergeCell ref="F142:I145"/>
    <mergeCell ref="F124:F132"/>
    <mergeCell ref="D109:I109"/>
    <mergeCell ref="K115:R115"/>
    <mergeCell ref="K116:R116"/>
    <mergeCell ref="K112:R112"/>
    <mergeCell ref="P111:R111"/>
    <mergeCell ref="P118:R118"/>
    <mergeCell ref="N108:P108"/>
    <mergeCell ref="Z55:AA55"/>
    <mergeCell ref="T45:V45"/>
    <mergeCell ref="T48:V48"/>
    <mergeCell ref="AA135:AB135"/>
    <mergeCell ref="Z98:AA98"/>
    <mergeCell ref="T88:AC88"/>
    <mergeCell ref="T89:AC89"/>
    <mergeCell ref="Z97:AA97"/>
    <mergeCell ref="S56:V56"/>
    <mergeCell ref="W56:X56"/>
    <mergeCell ref="S70:X70"/>
    <mergeCell ref="AA70:AB70"/>
    <mergeCell ref="Y70:Z70"/>
    <mergeCell ref="AA130:AB130"/>
    <mergeCell ref="S135:V135"/>
    <mergeCell ref="T120:AC120"/>
    <mergeCell ref="T90:AC90"/>
    <mergeCell ref="T46:V46"/>
    <mergeCell ref="F7:G7"/>
    <mergeCell ref="X52:Y52"/>
    <mergeCell ref="J10:R10"/>
    <mergeCell ref="J34:R34"/>
    <mergeCell ref="S10:AC10"/>
    <mergeCell ref="C182:D183"/>
    <mergeCell ref="E182:I182"/>
    <mergeCell ref="B34:I34"/>
    <mergeCell ref="E54:I54"/>
    <mergeCell ref="K131:R131"/>
    <mergeCell ref="W123:X123"/>
    <mergeCell ref="K105:R105"/>
    <mergeCell ref="K54:R54"/>
    <mergeCell ref="F98:I99"/>
    <mergeCell ref="E133:I137"/>
    <mergeCell ref="S130:V130"/>
    <mergeCell ref="P129:R129"/>
    <mergeCell ref="K72:R72"/>
    <mergeCell ref="T126:Y126"/>
    <mergeCell ref="S54:V54"/>
    <mergeCell ref="S34:AC34"/>
    <mergeCell ref="X47:Z47"/>
    <mergeCell ref="X48:Z48"/>
    <mergeCell ref="D5:E5"/>
    <mergeCell ref="C7:D7"/>
    <mergeCell ref="S183:AD183"/>
    <mergeCell ref="C25:I26"/>
    <mergeCell ref="J25:J26"/>
    <mergeCell ref="K25:L26"/>
    <mergeCell ref="O25:O26"/>
    <mergeCell ref="J182:R182"/>
    <mergeCell ref="AD146:AD156"/>
    <mergeCell ref="T55:Y55"/>
    <mergeCell ref="K40:R40"/>
    <mergeCell ref="S53:V53"/>
    <mergeCell ref="T49:V49"/>
    <mergeCell ref="X49:Z49"/>
    <mergeCell ref="T44:V44"/>
    <mergeCell ref="K41:R41"/>
    <mergeCell ref="K75:R75"/>
    <mergeCell ref="K81:R81"/>
    <mergeCell ref="K76:R76"/>
    <mergeCell ref="K84:R84"/>
    <mergeCell ref="X46:Z46"/>
    <mergeCell ref="T47:V47"/>
    <mergeCell ref="X44:Z44"/>
    <mergeCell ref="X45:Z45"/>
    <mergeCell ref="X71:Y71"/>
    <mergeCell ref="K71:R71"/>
    <mergeCell ref="B4:AD4"/>
    <mergeCell ref="AD37:AD43"/>
    <mergeCell ref="AD50:AD64"/>
    <mergeCell ref="K13:L14"/>
    <mergeCell ref="O13:O14"/>
    <mergeCell ref="P13:Q14"/>
    <mergeCell ref="S13:AC14"/>
    <mergeCell ref="AD13:AD14"/>
    <mergeCell ref="B15:I15"/>
    <mergeCell ref="E47:I47"/>
    <mergeCell ref="E48:I48"/>
    <mergeCell ref="E52:I53"/>
    <mergeCell ref="B37:C49"/>
    <mergeCell ref="K51:R51"/>
    <mergeCell ref="B13:I14"/>
    <mergeCell ref="J13:J14"/>
    <mergeCell ref="W53:X53"/>
    <mergeCell ref="W54:X54"/>
    <mergeCell ref="S51:T51"/>
    <mergeCell ref="U51:V51"/>
    <mergeCell ref="X51:Y51"/>
    <mergeCell ref="D50:I51"/>
    <mergeCell ref="D8:AD8"/>
    <mergeCell ref="C190:AD190"/>
    <mergeCell ref="S185:AD185"/>
    <mergeCell ref="F186:R186"/>
    <mergeCell ref="D37:I43"/>
    <mergeCell ref="AI10:AK10"/>
    <mergeCell ref="B181:B187"/>
    <mergeCell ref="C181:D181"/>
    <mergeCell ref="E181:I181"/>
    <mergeCell ref="K181:R181"/>
    <mergeCell ref="S181:AD182"/>
    <mergeCell ref="P25:Q26"/>
    <mergeCell ref="C184:D187"/>
    <mergeCell ref="E184:I184"/>
    <mergeCell ref="J184:R184"/>
    <mergeCell ref="E185:I185"/>
    <mergeCell ref="J185:R185"/>
    <mergeCell ref="F187:R187"/>
    <mergeCell ref="E183:I183"/>
    <mergeCell ref="J183:R183"/>
    <mergeCell ref="S22:AC26"/>
    <mergeCell ref="B11:I11"/>
    <mergeCell ref="J11:R11"/>
    <mergeCell ref="S11:AC11"/>
  </mergeCells>
  <phoneticPr fontId="19"/>
  <conditionalFormatting sqref="Z54:AA54 Z56:AA56 AA101 Z125:AA125 Z127:AA127 AA155 Z162:AA162 Z164:AA164 AA178">
    <cfRule type="cellIs" dxfId="100" priority="103" stopIfTrue="1" operator="greaterThan">
      <formula>0</formula>
    </cfRule>
  </conditionalFormatting>
  <conditionalFormatting sqref="Z55:AA55 Z126:AA126 Z163:AA163">
    <cfRule type="cellIs" dxfId="99" priority="104" stopIfTrue="1" operator="greaterThan">
      <formula>650</formula>
    </cfRule>
    <cfRule type="cellIs" dxfId="98" priority="105" stopIfTrue="1" operator="lessThan">
      <formula>550</formula>
    </cfRule>
  </conditionalFormatting>
  <conditionalFormatting sqref="AI13">
    <cfRule type="cellIs" dxfId="97" priority="78" stopIfTrue="1" operator="equal">
      <formula>"▼矛盾"</formula>
    </cfRule>
    <cfRule type="cellIs" dxfId="96" priority="77" stopIfTrue="1" operator="equal">
      <formula>"◆未達"</formula>
    </cfRule>
    <cfRule type="cellIs" dxfId="95" priority="76" stopIfTrue="1" operator="greaterThanOrEqual">
      <formula>"●適合"</formula>
    </cfRule>
  </conditionalFormatting>
  <conditionalFormatting sqref="AI16">
    <cfRule type="cellIs" dxfId="94" priority="72" stopIfTrue="1" operator="equal">
      <formula>"▼矛盾"</formula>
    </cfRule>
    <cfRule type="cellIs" dxfId="93" priority="71" stopIfTrue="1" operator="equal">
      <formula>"◆未達"</formula>
    </cfRule>
    <cfRule type="cellIs" dxfId="92" priority="70" stopIfTrue="1" operator="greaterThanOrEqual">
      <formula>"●適合"</formula>
    </cfRule>
  </conditionalFormatting>
  <conditionalFormatting sqref="AI18">
    <cfRule type="cellIs" dxfId="91" priority="66" stopIfTrue="1" operator="equal">
      <formula>"▼矛盾"</formula>
    </cfRule>
    <cfRule type="cellIs" dxfId="90" priority="65" stopIfTrue="1" operator="equal">
      <formula>"◆未達"</formula>
    </cfRule>
    <cfRule type="cellIs" dxfId="89" priority="64" stopIfTrue="1" operator="greaterThanOrEqual">
      <formula>"●適合"</formula>
    </cfRule>
  </conditionalFormatting>
  <conditionalFormatting sqref="AI20">
    <cfRule type="cellIs" dxfId="88" priority="58" stopIfTrue="1" operator="greaterThanOrEqual">
      <formula>"●適合"</formula>
    </cfRule>
    <cfRule type="cellIs" dxfId="87" priority="59" stopIfTrue="1" operator="equal">
      <formula>"◆未達"</formula>
    </cfRule>
    <cfRule type="cellIs" dxfId="86" priority="60" stopIfTrue="1" operator="equal">
      <formula>"▼矛盾"</formula>
    </cfRule>
  </conditionalFormatting>
  <conditionalFormatting sqref="AI23">
    <cfRule type="cellIs" dxfId="85" priority="54" stopIfTrue="1" operator="equal">
      <formula>"▼矛盾"</formula>
    </cfRule>
    <cfRule type="cellIs" dxfId="84" priority="52" stopIfTrue="1" operator="greaterThanOrEqual">
      <formula>"●適合"</formula>
    </cfRule>
    <cfRule type="cellIs" dxfId="83" priority="53" stopIfTrue="1" operator="equal">
      <formula>"◆未達"</formula>
    </cfRule>
  </conditionalFormatting>
  <conditionalFormatting sqref="AI25">
    <cfRule type="cellIs" dxfId="82" priority="48" stopIfTrue="1" operator="equal">
      <formula>"▼矛盾"</formula>
    </cfRule>
    <cfRule type="cellIs" dxfId="81" priority="46" stopIfTrue="1" operator="greaterThanOrEqual">
      <formula>"●適合"</formula>
    </cfRule>
    <cfRule type="cellIs" dxfId="80" priority="47" stopIfTrue="1" operator="equal">
      <formula>"◆未達"</formula>
    </cfRule>
  </conditionalFormatting>
  <conditionalFormatting sqref="AI28">
    <cfRule type="cellIs" dxfId="79" priority="40" stopIfTrue="1" operator="greaterThanOrEqual">
      <formula>"●適合"</formula>
    </cfRule>
    <cfRule type="cellIs" dxfId="78" priority="41" stopIfTrue="1" operator="equal">
      <formula>"◆未達"</formula>
    </cfRule>
    <cfRule type="cellIs" dxfId="77" priority="42" stopIfTrue="1" operator="equal">
      <formula>"▼矛盾"</formula>
    </cfRule>
  </conditionalFormatting>
  <conditionalFormatting sqref="AI30">
    <cfRule type="cellIs" dxfId="76" priority="36" stopIfTrue="1" operator="equal">
      <formula>"▼矛盾"</formula>
    </cfRule>
    <cfRule type="cellIs" dxfId="75" priority="34" stopIfTrue="1" operator="greaterThanOrEqual">
      <formula>"●適合"</formula>
    </cfRule>
    <cfRule type="cellIs" dxfId="74" priority="35" stopIfTrue="1" operator="equal">
      <formula>"◆未達"</formula>
    </cfRule>
  </conditionalFormatting>
  <conditionalFormatting sqref="AI32">
    <cfRule type="cellIs" dxfId="73" priority="29" stopIfTrue="1" operator="equal">
      <formula>"◆未達"</formula>
    </cfRule>
    <cfRule type="cellIs" dxfId="72" priority="30" stopIfTrue="1" operator="equal">
      <formula>"▼矛盾"</formula>
    </cfRule>
    <cfRule type="cellIs" dxfId="71" priority="28" stopIfTrue="1" operator="greaterThanOrEqual">
      <formula>"●適合"</formula>
    </cfRule>
  </conditionalFormatting>
  <conditionalFormatting sqref="AI124">
    <cfRule type="cellIs" dxfId="70" priority="4" stopIfTrue="1" operator="greaterThanOrEqual">
      <formula>"●適合"</formula>
    </cfRule>
    <cfRule type="cellIs" dxfId="69" priority="6" stopIfTrue="1" operator="equal">
      <formula>"▼矛盾"</formula>
    </cfRule>
    <cfRule type="cellIs" dxfId="68" priority="5" stopIfTrue="1" operator="equal">
      <formula>"◆未達"</formula>
    </cfRule>
  </conditionalFormatting>
  <conditionalFormatting sqref="AI129">
    <cfRule type="cellIs" dxfId="67" priority="2" stopIfTrue="1" operator="equal">
      <formula>"◆未達"</formula>
    </cfRule>
    <cfRule type="cellIs" dxfId="66" priority="3" stopIfTrue="1" operator="equal">
      <formula>"▼矛盾"</formula>
    </cfRule>
    <cfRule type="cellIs" dxfId="65" priority="1" stopIfTrue="1" operator="greaterThanOrEqual">
      <formula>"●適合"</formula>
    </cfRule>
  </conditionalFormatting>
  <conditionalFormatting sqref="AI40:AJ40">
    <cfRule type="cellIs" dxfId="64" priority="102" stopIfTrue="1" operator="equal">
      <formula>"▲矛盾"</formula>
    </cfRule>
    <cfRule type="cellIs" dxfId="63" priority="101" stopIfTrue="1" operator="equal">
      <formula>"★未達"</formula>
    </cfRule>
    <cfRule type="cellIs" dxfId="62" priority="100" stopIfTrue="1" operator="equal">
      <formula>"●適合"</formula>
    </cfRule>
  </conditionalFormatting>
  <conditionalFormatting sqref="AI73:AJ74">
    <cfRule type="cellIs" dxfId="61" priority="10" stopIfTrue="1" operator="greaterThanOrEqual">
      <formula>"●適合"</formula>
    </cfRule>
    <cfRule type="cellIs" dxfId="60" priority="11" stopIfTrue="1" operator="equal">
      <formula>"◆未達"</formula>
    </cfRule>
    <cfRule type="cellIs" dxfId="59" priority="12" stopIfTrue="1" operator="equal">
      <formula>"▼矛盾"</formula>
    </cfRule>
  </conditionalFormatting>
  <conditionalFormatting sqref="AK52">
    <cfRule type="cellIs" dxfId="58" priority="87" stopIfTrue="1" operator="equal">
      <formula>"▼矛盾"</formula>
    </cfRule>
    <cfRule type="cellIs" dxfId="57" priority="86" stopIfTrue="1" operator="equal">
      <formula>"◆過勾配"</formula>
    </cfRule>
    <cfRule type="cellIs" dxfId="56" priority="85" stopIfTrue="1" operator="greaterThanOrEqual">
      <formula>"●適合"</formula>
    </cfRule>
  </conditionalFormatting>
  <conditionalFormatting sqref="AK54 AK125 AK162">
    <cfRule type="cellIs" dxfId="55" priority="96" stopIfTrue="1" operator="equal">
      <formula>"▼矛盾"</formula>
    </cfRule>
    <cfRule type="cellIs" dxfId="54" priority="95" stopIfTrue="1" operator="equal">
      <formula>"◆195未満"</formula>
    </cfRule>
  </conditionalFormatting>
  <conditionalFormatting sqref="AK54:AK56">
    <cfRule type="cellIs" dxfId="53" priority="22" stopIfTrue="1" operator="greaterThanOrEqual">
      <formula>"●適合"</formula>
    </cfRule>
  </conditionalFormatting>
  <conditionalFormatting sqref="AK55">
    <cfRule type="cellIs" dxfId="52" priority="23" stopIfTrue="1" operator="equal">
      <formula>"◆未達"</formula>
    </cfRule>
    <cfRule type="cellIs" dxfId="51" priority="24" stopIfTrue="1" operator="equal">
      <formula>"▼矛盾"</formula>
    </cfRule>
  </conditionalFormatting>
  <conditionalFormatting sqref="AK56 AK95 AK127 AK151 AK164 AK174">
    <cfRule type="cellIs" dxfId="50" priority="93" stopIfTrue="1" operator="equal">
      <formula>"▼矛盾"</formula>
    </cfRule>
  </conditionalFormatting>
  <conditionalFormatting sqref="AK59">
    <cfRule type="cellIs" dxfId="49" priority="89" stopIfTrue="1" operator="equal">
      <formula>"◆寸法"</formula>
    </cfRule>
    <cfRule type="cellIs" dxfId="48" priority="88" stopIfTrue="1" operator="greaterThanOrEqual">
      <formula>"●適合"</formula>
    </cfRule>
    <cfRule type="cellIs" dxfId="47" priority="90" stopIfTrue="1" operator="equal">
      <formula>"▼矛盾"</formula>
    </cfRule>
  </conditionalFormatting>
  <conditionalFormatting sqref="AK70">
    <cfRule type="cellIs" dxfId="46" priority="79" stopIfTrue="1" operator="lessThanOrEqual">
      <formula>45</formula>
    </cfRule>
    <cfRule type="cellIs" dxfId="45" priority="80" stopIfTrue="1" operator="equal">
      <formula>"■未答"</formula>
    </cfRule>
    <cfRule type="cellIs" dxfId="44" priority="81" stopIfTrue="1" operator="greaterThan">
      <formula>45</formula>
    </cfRule>
  </conditionalFormatting>
  <conditionalFormatting sqref="AK71:AK72 AK130:AK131">
    <cfRule type="cellIs" dxfId="43" priority="82" stopIfTrue="1" operator="greaterThanOrEqual">
      <formula>"●適合"</formula>
    </cfRule>
  </conditionalFormatting>
  <conditionalFormatting sqref="AK72 AK131">
    <cfRule type="cellIs" dxfId="42" priority="83" stopIfTrue="1" operator="equal">
      <formula>"◆低すぎ"</formula>
    </cfRule>
    <cfRule type="cellIs" dxfId="41" priority="84" stopIfTrue="1" operator="equal">
      <formula>"高すぎ"</formula>
    </cfRule>
  </conditionalFormatting>
  <conditionalFormatting sqref="AK95 AK151 AK174 AK56 AK127 AK164">
    <cfRule type="cellIs" dxfId="40" priority="92" stopIfTrue="1" operator="equal">
      <formula>"◆30超過"</formula>
    </cfRule>
  </conditionalFormatting>
  <conditionalFormatting sqref="AK95:AK98 AK151:AK153 AK174:AK176">
    <cfRule type="cellIs" dxfId="39" priority="91" stopIfTrue="1" operator="greaterThanOrEqual">
      <formula>"●適合"</formula>
    </cfRule>
  </conditionalFormatting>
  <conditionalFormatting sqref="AK125:AK127">
    <cfRule type="cellIs" dxfId="38" priority="19" stopIfTrue="1" operator="greaterThanOrEqual">
      <formula>"●適合"</formula>
    </cfRule>
  </conditionalFormatting>
  <conditionalFormatting sqref="AK126">
    <cfRule type="cellIs" dxfId="37" priority="21" stopIfTrue="1" operator="equal">
      <formula>"▼矛盾"</formula>
    </cfRule>
    <cfRule type="cellIs" dxfId="36" priority="20" stopIfTrue="1" operator="equal">
      <formula>"◆未達"</formula>
    </cfRule>
  </conditionalFormatting>
  <conditionalFormatting sqref="AK162:AK164">
    <cfRule type="cellIs" dxfId="35" priority="16" stopIfTrue="1" operator="greaterThanOrEqual">
      <formula>"●適合"</formula>
    </cfRule>
  </conditionalFormatting>
  <conditionalFormatting sqref="AK163">
    <cfRule type="cellIs" dxfId="34" priority="17" stopIfTrue="1" operator="equal">
      <formula>"◆未達"</formula>
    </cfRule>
    <cfRule type="cellIs" dxfId="33" priority="18" stopIfTrue="1" operator="equal">
      <formula>"▼矛盾"</formula>
    </cfRule>
  </conditionalFormatting>
  <conditionalFormatting sqref="AN14:AQ14">
    <cfRule type="cellIs" dxfId="32" priority="75" stopIfTrue="1" operator="equal">
      <formula>"▼矛盾"</formula>
    </cfRule>
    <cfRule type="cellIs" dxfId="31" priority="73" stopIfTrue="1" operator="greaterThanOrEqual">
      <formula>"●適合"</formula>
    </cfRule>
    <cfRule type="cellIs" dxfId="30" priority="74" stopIfTrue="1" operator="equal">
      <formula>"◆未達"</formula>
    </cfRule>
  </conditionalFormatting>
  <conditionalFormatting sqref="AN17:AQ17">
    <cfRule type="cellIs" dxfId="29" priority="67" stopIfTrue="1" operator="greaterThanOrEqual">
      <formula>"●適合"</formula>
    </cfRule>
    <cfRule type="cellIs" dxfId="28" priority="68" stopIfTrue="1" operator="equal">
      <formula>"◆未達"</formula>
    </cfRule>
    <cfRule type="cellIs" dxfId="27" priority="69" stopIfTrue="1" operator="equal">
      <formula>"▼矛盾"</formula>
    </cfRule>
  </conditionalFormatting>
  <conditionalFormatting sqref="AN19:AQ19">
    <cfRule type="cellIs" dxfId="26" priority="63" stopIfTrue="1" operator="equal">
      <formula>"▼矛盾"</formula>
    </cfRule>
    <cfRule type="cellIs" dxfId="25" priority="61" stopIfTrue="1" operator="greaterThanOrEqual">
      <formula>"●適合"</formula>
    </cfRule>
    <cfRule type="cellIs" dxfId="24" priority="62" stopIfTrue="1" operator="equal">
      <formula>"◆未達"</formula>
    </cfRule>
  </conditionalFormatting>
  <conditionalFormatting sqref="AN21:AQ21">
    <cfRule type="cellIs" dxfId="23" priority="56" stopIfTrue="1" operator="equal">
      <formula>"◆未達"</formula>
    </cfRule>
    <cfRule type="cellIs" dxfId="22" priority="55" stopIfTrue="1" operator="greaterThanOrEqual">
      <formula>"●適合"</formula>
    </cfRule>
    <cfRule type="cellIs" dxfId="21" priority="57" stopIfTrue="1" operator="equal">
      <formula>"▼矛盾"</formula>
    </cfRule>
  </conditionalFormatting>
  <conditionalFormatting sqref="AN24:AQ24">
    <cfRule type="cellIs" dxfId="20" priority="49" stopIfTrue="1" operator="greaterThanOrEqual">
      <formula>"●適合"</formula>
    </cfRule>
    <cfRule type="cellIs" dxfId="19" priority="50" stopIfTrue="1" operator="equal">
      <formula>"◆未達"</formula>
    </cfRule>
    <cfRule type="cellIs" dxfId="18" priority="51" stopIfTrue="1" operator="equal">
      <formula>"▼矛盾"</formula>
    </cfRule>
  </conditionalFormatting>
  <conditionalFormatting sqref="AN26:AQ26">
    <cfRule type="cellIs" dxfId="17" priority="43" stopIfTrue="1" operator="greaterThanOrEqual">
      <formula>"●適合"</formula>
    </cfRule>
    <cfRule type="cellIs" dxfId="16" priority="44" stopIfTrue="1" operator="equal">
      <formula>"◆未達"</formula>
    </cfRule>
    <cfRule type="cellIs" dxfId="15" priority="45" stopIfTrue="1" operator="equal">
      <formula>"▼矛盾"</formula>
    </cfRule>
  </conditionalFormatting>
  <conditionalFormatting sqref="AN29:AQ29">
    <cfRule type="cellIs" dxfId="14" priority="38" stopIfTrue="1" operator="equal">
      <formula>"◆未達"</formula>
    </cfRule>
    <cfRule type="cellIs" dxfId="13" priority="39" stopIfTrue="1" operator="equal">
      <formula>"▼矛盾"</formula>
    </cfRule>
    <cfRule type="cellIs" dxfId="12" priority="37" stopIfTrue="1" operator="greaterThanOrEqual">
      <formula>"●適合"</formula>
    </cfRule>
  </conditionalFormatting>
  <conditionalFormatting sqref="AN31:AQ31">
    <cfRule type="cellIs" dxfId="11" priority="33" stopIfTrue="1" operator="equal">
      <formula>"▼矛盾"</formula>
    </cfRule>
    <cfRule type="cellIs" dxfId="10" priority="32" stopIfTrue="1" operator="equal">
      <formula>"◆未達"</formula>
    </cfRule>
    <cfRule type="cellIs" dxfId="9" priority="31" stopIfTrue="1" operator="greaterThanOrEqual">
      <formula>"●適合"</formula>
    </cfRule>
  </conditionalFormatting>
  <conditionalFormatting sqref="AN33:AQ33">
    <cfRule type="cellIs" dxfId="8" priority="25" stopIfTrue="1" operator="greaterThanOrEqual">
      <formula>"●適合"</formula>
    </cfRule>
    <cfRule type="cellIs" dxfId="7" priority="27" stopIfTrue="1" operator="equal">
      <formula>"▼矛盾"</formula>
    </cfRule>
    <cfRule type="cellIs" dxfId="6" priority="26" stopIfTrue="1" operator="equal">
      <formula>"◆未達"</formula>
    </cfRule>
  </conditionalFormatting>
  <conditionalFormatting sqref="AN6:AR6 AI38:AJ38 AN39:AR39 AN41:AS41 AN43:AR43 AJ44:AK44 AH44:AH49 AK45:AK49 AJ47:AJ49 AI50:AJ50 AN51:AS51 AN60:AT60 AI65:AJ65 AN66:AR66 AI69:AJ69 AN70:AS70 AI76:AJ76 AN77:AR77 AI79:AJ79 AN80:AS80 AI83:AJ83 AN84:AS84 AI88 AN89:AQ89 AI93:AJ93 AN94:AR94 AI100:AJ100 AK101 AN101:AR101 AI103:AJ103 AN104:AR104 AI107:AJ107 AN108:AR108 AI111:AJ111 AN112:AR112 AI114:AJ114 AN115:AR115 AI118:AJ118 AN119:AR119 AK119:AK120 AI122:AJ122 AN123:AR123 AI133:AJ133 AN134:AR134 AK135 AI138:AJ138 AN139:AQ139 AI142:AJ142 AN143:AQ143 AI146:AJ146 AN147:AR147 AK155 AI157:AJ157 AN158:AS158 AI161:AJ161 AN162:AR162 AI165 AN165:AR165 AI168:AJ168 AN169:AR169 AI171:AJ171 AN172:AR172 AK178 AK96:AK98 AK152:AK153 AK175:AK176 AK71 AK130">
    <cfRule type="cellIs" dxfId="5" priority="98" stopIfTrue="1" operator="equal">
      <formula>"◆未達"</formula>
    </cfRule>
  </conditionalFormatting>
  <conditionalFormatting sqref="AN6:AR6 AI38:AJ38 AN39:AR39 AN41:AS41 AN43:AR43 AJ44:AK44 AH44:AH49 AK45:AK49 AJ47:AJ49 AI50:AJ50 AN51:AS51 AN60:AT60 AI65:AJ65 AN66:AR66 AI69:AJ69 AN70:AS70 AI76:AJ76 AN77:AR77 AI79:AJ79 AN80:AS80 AI83:AJ83 AN84:AS84 AI88 AN89:AQ89 AI93:AJ93 AN94:AR94 AI100:AJ100 AK101 AN101:AR101 AI103:AJ103 AN104:AR104 AI107:AJ107 AN108:AR108 AI111:AJ111 AN112:AR112 AI114:AJ114 AN115:AR115 AI118:AJ118 AN119:AR119 AK119:AK120 AI122:AJ122 AN123:AR123 AI133:AJ133 AN134:AR134 AK135 AI138:AJ138 AN139:AQ139 AI142:AJ142 AN143:AQ143 AI146:AJ146 AN147:AR147 AK155 AI157:AJ157 AN158:AS158 AI161:AJ161 AN162:AR162 AI165 AN165:AR165 AI168:AJ168 AN169:AR169 AI171:AJ171 AN172:AR172 AK178">
    <cfRule type="cellIs" dxfId="4" priority="97" stopIfTrue="1" operator="greaterThanOrEqual">
      <formula>"●適合"</formula>
    </cfRule>
  </conditionalFormatting>
  <conditionalFormatting sqref="AN6:AR6 AI38:AJ38 AN39:AR39 AN41:AS41 AN43:AR43 AJ44:AK44 AH44:AH49 AK45:AK49 AJ47:AJ49 AI50:AJ50 AN51:AS51 AN60:AT60 AI65:AJ65 AN66:AR66 AI69:AJ69 AN70:AS70 AK71 AI76:AJ76 AN77:AR77 AI79:AJ79 AN80:AS80 AI83:AJ83 AN84:AS84 AI88 AN89:AQ89 AI93:AJ93 AN94:AR94 AK96:AK98 AI100:AJ100 AK101 AN101:AR101 AI103:AJ103 AN104:AR104 AI107:AJ107 AN108:AR108 AI111:AJ111 AN112:AR112 AI114:AJ114 AN115:AR115 AI118:AJ118 AN119:AR119 AK119:AK120 AI122:AJ122 AN123:AR123 AK130 AI133:AJ133 AN134:AR134 AK135 AI138:AJ138 AN139:AQ139 AI142:AJ142 AN143:AQ143 AI146:AJ146 AN147:AR147 AK152:AK153 AK155 AI157:AJ157 AN158:AS158 AI161:AJ161 AN162:AR162 AI165 AN165:AR165 AI168:AJ168 AN169:AR169 AI171:AJ171 AN172:AR172 AK175:AK176 AK178">
    <cfRule type="cellIs" dxfId="3" priority="99" stopIfTrue="1" operator="equal">
      <formula>"▼矛盾"</formula>
    </cfRule>
  </conditionalFormatting>
  <conditionalFormatting sqref="AN74:AR74">
    <cfRule type="cellIs" dxfId="2" priority="7" stopIfTrue="1" operator="greaterThanOrEqual">
      <formula>"●適合"</formula>
    </cfRule>
    <cfRule type="cellIs" dxfId="1" priority="9" stopIfTrue="1" operator="equal">
      <formula>"▼矛盾"</formula>
    </cfRule>
    <cfRule type="cellIs" dxfId="0"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oddFooter>&amp;C（&amp;P/&amp;N）</oddFooter>
  </headerFooter>
  <rowBreaks count="3" manualBreakCount="3">
    <brk id="33" min="1" max="28" man="1"/>
    <brk id="86" min="1" max="28" man="1"/>
    <brk id="13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別添-①【本則基準】 ※終身追加</vt:lpstr>
      <vt:lpstr>別添-②【準ずる基準】 ※サ高住改修</vt:lpstr>
      <vt:lpstr>'別添-①【本則基準】 ※終身追加'!Print_Area</vt:lpstr>
      <vt:lpstr>'別添-②【準ずる基準】 ※サ高住改修'!Print_Area</vt:lpstr>
      <vt:lpstr>'別添-①【本則基準】 ※終身追加'!Print_Titles</vt:lpstr>
      <vt:lpstr>'別添-②【準ずる基準】 ※サ高住改修'!Print_Titles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山中杏奈</cp:lastModifiedBy>
  <cp:lastPrinted>2025-09-13T03:11:21Z</cp:lastPrinted>
  <dcterms:created xsi:type="dcterms:W3CDTF">2011-09-12T03:12:47Z</dcterms:created>
  <dcterms:modified xsi:type="dcterms:W3CDTF">2025-09-23T01:14:08Z</dcterms:modified>
</cp:coreProperties>
</file>