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284" documentId="6_{AED029A3-495F-4A47-9695-03AE18BCAFB5}" xr6:coauthVersionLast="47" xr6:coauthVersionMax="47" xr10:uidLastSave="{F7E63998-48CF-4F89-99B2-AF6A5E182147}"/>
  <bookViews>
    <workbookView xWindow="28680" yWindow="-120" windowWidth="29040" windowHeight="1572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2"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<sst xmlns="http://schemas.openxmlformats.org/spreadsheetml/2006/main" count="4419" uniqueCount="2156">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</sst>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31">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Alignment="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Alignment="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Alignment="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2"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xf numFmtId="0" fontId="10" fillId="30" borderId="2" xfId="0" applyFont="1" applyFill="1" applyBorder="1" applyAlignment="1" applyProtection="1">
      <alignment vertical="center"/>
      <protection locked="0"/>
    </xf>
    <xf numFmtId="0" fontId="10" fillId="30" borderId="3" xfId="0" applyFont="1" applyFill="1" applyBorder="1" applyAlignment="1" applyProtection="1">
      <alignment vertical="center"/>
      <protection locked="0"/>
    </xf>
    <xf numFmtId="0" fontId="10" fillId="30" borderId="4" xfId="0" applyFont="1" applyFill="1" applyBorder="1" applyAlignment="1" applyProtection="1">
      <alignment vertical="center"/>
      <protection locked="0"/>
    </xf>
    <xf numFmtId="0" fontId="10" fillId="30" borderId="52" xfId="0" applyFont="1" applyFill="1" applyBorder="1" applyAlignment="1" applyProtection="1">
      <alignment vertical="center"/>
      <protection locked="0"/>
    </xf>
    <xf numFmtId="0" fontId="10" fillId="30" borderId="55" xfId="0" applyFont="1" applyFill="1" applyBorder="1" applyAlignment="1" applyProtection="1">
      <alignment vertical="center"/>
      <protection locked="0"/>
    </xf>
    <xf numFmtId="0" fontId="10" fillId="30" borderId="56" xfId="0" applyFont="1" applyFill="1" applyBorder="1" applyAlignment="1" applyProtection="1">
      <alignment vertical="center"/>
      <protection locked="0"/>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00596" y="733458"/>
          <a:ext cx="4193324" cy="105098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7501" y="1716074"/>
          <a:ext cx="7879479" cy="1405589"/>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W43" sqref="W43"/>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41" hidden="1" customWidth="1"/>
    <col min="28" max="28" width="10.33203125" style="241" bestFit="1" customWidth="1"/>
  </cols>
  <sheetData>
    <row r="1" spans="1:28" ht="20.100000000000001" customHeight="1">
      <c r="A1" s="17" t="s">
        <v>1866</v>
      </c>
    </row>
    <row r="2" spans="1:28" ht="17.25" customHeight="1">
      <c r="A2" s="18"/>
    </row>
    <row r="3" spans="1:28" s="19" customFormat="1" ht="36.6"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318" t="s">
        <v>0</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00000000000003"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50" t="s">
        <v>4</v>
      </c>
      <c r="D18" s="351"/>
      <c r="E18" s="351"/>
      <c r="F18" s="351"/>
      <c r="G18" s="351"/>
      <c r="H18" s="351"/>
      <c r="I18" s="351"/>
      <c r="J18" s="351"/>
      <c r="K18" s="351"/>
      <c r="L18" s="352"/>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84" t="s">
        <v>8</v>
      </c>
      <c r="D22" s="284"/>
      <c r="E22" s="284"/>
      <c r="F22" s="284"/>
      <c r="G22" s="284"/>
      <c r="H22" s="284"/>
      <c r="I22" s="284"/>
      <c r="J22" s="284"/>
      <c r="K22" s="284"/>
      <c r="L22" s="285"/>
      <c r="M22" s="353" t="s">
        <v>2042</v>
      </c>
      <c r="N22" s="354"/>
      <c r="O22" s="354"/>
      <c r="P22" s="354"/>
      <c r="Q22" s="354"/>
      <c r="R22" s="354"/>
      <c r="S22" s="354"/>
      <c r="T22" s="354"/>
      <c r="U22" s="354"/>
      <c r="V22" s="354"/>
      <c r="W22" s="355"/>
      <c r="X22" s="356"/>
      <c r="Y22" s="20"/>
      <c r="Z22" s="20"/>
    </row>
    <row r="23" spans="1:27" ht="20.100000000000001" customHeight="1" thickBot="1">
      <c r="A23" s="20"/>
      <c r="B23" s="24"/>
      <c r="C23" s="284" t="s">
        <v>9</v>
      </c>
      <c r="D23" s="284"/>
      <c r="E23" s="284"/>
      <c r="F23" s="284"/>
      <c r="G23" s="284"/>
      <c r="H23" s="284"/>
      <c r="I23" s="284"/>
      <c r="J23" s="284"/>
      <c r="K23" s="284"/>
      <c r="L23" s="285"/>
      <c r="M23" s="286" t="s">
        <v>2042</v>
      </c>
      <c r="N23" s="287"/>
      <c r="O23" s="287"/>
      <c r="P23" s="287"/>
      <c r="Q23" s="287"/>
      <c r="R23" s="287"/>
      <c r="S23" s="287"/>
      <c r="T23" s="287"/>
      <c r="U23" s="287"/>
      <c r="V23" s="287"/>
      <c r="W23" s="287"/>
      <c r="X23" s="288"/>
      <c r="Y23" s="20"/>
      <c r="Z23" s="20"/>
      <c r="AA23" s="241" t="s">
        <v>10</v>
      </c>
    </row>
    <row r="24" spans="1:27" ht="20.100000000000001" customHeight="1" thickBot="1">
      <c r="A24" s="20"/>
      <c r="B24" s="23" t="s">
        <v>11</v>
      </c>
      <c r="C24" s="284" t="s">
        <v>12</v>
      </c>
      <c r="D24" s="284"/>
      <c r="E24" s="284"/>
      <c r="F24" s="284"/>
      <c r="G24" s="284"/>
      <c r="H24" s="284"/>
      <c r="I24" s="284"/>
      <c r="J24" s="284"/>
      <c r="K24" s="284"/>
      <c r="L24" s="285"/>
      <c r="M24" s="132">
        <v>1</v>
      </c>
      <c r="N24" s="133">
        <v>0</v>
      </c>
      <c r="O24" s="133">
        <v>0</v>
      </c>
      <c r="P24" s="235" t="s">
        <v>2043</v>
      </c>
      <c r="Q24" s="133">
        <v>0</v>
      </c>
      <c r="R24" s="133">
        <v>0</v>
      </c>
      <c r="S24" s="133">
        <v>0</v>
      </c>
      <c r="T24" s="134">
        <v>5</v>
      </c>
      <c r="U24" s="115"/>
      <c r="V24" s="116"/>
      <c r="W24" s="116"/>
      <c r="X24" s="116"/>
      <c r="Y24" s="20"/>
      <c r="Z24" s="20"/>
      <c r="AA24" s="241" t="str">
        <f>CONCATENATE(M24,N24,O24,P24,Q24,R24,S24,T24)</f>
        <v>100-0005</v>
      </c>
    </row>
    <row r="25" spans="1:27" ht="34.5" customHeight="1">
      <c r="A25" s="20"/>
      <c r="B25" s="25"/>
      <c r="C25" s="339" t="s">
        <v>13</v>
      </c>
      <c r="D25" s="339"/>
      <c r="E25" s="339"/>
      <c r="F25" s="339"/>
      <c r="G25" s="339"/>
      <c r="H25" s="339"/>
      <c r="I25" s="339"/>
      <c r="J25" s="339"/>
      <c r="K25" s="339"/>
      <c r="L25" s="340"/>
      <c r="M25" s="341" t="s">
        <v>2044</v>
      </c>
      <c r="N25" s="342"/>
      <c r="O25" s="342"/>
      <c r="P25" s="342"/>
      <c r="Q25" s="342"/>
      <c r="R25" s="342"/>
      <c r="S25" s="342"/>
      <c r="T25" s="342"/>
      <c r="U25" s="343"/>
      <c r="V25" s="343"/>
      <c r="W25" s="344"/>
      <c r="X25" s="345"/>
      <c r="Y25" s="20"/>
      <c r="Z25" s="20"/>
    </row>
    <row r="26" spans="1:27" ht="20.100000000000001" customHeight="1">
      <c r="A26" s="20"/>
      <c r="B26" s="24"/>
      <c r="C26" s="284" t="s">
        <v>14</v>
      </c>
      <c r="D26" s="284"/>
      <c r="E26" s="284"/>
      <c r="F26" s="284"/>
      <c r="G26" s="284"/>
      <c r="H26" s="284"/>
      <c r="I26" s="284"/>
      <c r="J26" s="284"/>
      <c r="K26" s="284"/>
      <c r="L26" s="285"/>
      <c r="M26" s="346" t="s">
        <v>2045</v>
      </c>
      <c r="N26" s="347"/>
      <c r="O26" s="347"/>
      <c r="P26" s="347"/>
      <c r="Q26" s="347"/>
      <c r="R26" s="347"/>
      <c r="S26" s="347"/>
      <c r="T26" s="347"/>
      <c r="U26" s="347"/>
      <c r="V26" s="347"/>
      <c r="W26" s="348"/>
      <c r="X26" s="349"/>
      <c r="Y26" s="20"/>
      <c r="Z26" s="20"/>
    </row>
    <row r="27" spans="1:27" ht="20.100000000000001" customHeight="1">
      <c r="A27" s="20"/>
      <c r="B27" s="23" t="s">
        <v>15</v>
      </c>
      <c r="C27" s="284" t="s">
        <v>16</v>
      </c>
      <c r="D27" s="284"/>
      <c r="E27" s="284"/>
      <c r="F27" s="284"/>
      <c r="G27" s="284"/>
      <c r="H27" s="284"/>
      <c r="I27" s="284"/>
      <c r="J27" s="284"/>
      <c r="K27" s="284"/>
      <c r="L27" s="285"/>
      <c r="M27" s="334" t="s">
        <v>2046</v>
      </c>
      <c r="N27" s="335"/>
      <c r="O27" s="335"/>
      <c r="P27" s="335"/>
      <c r="Q27" s="335"/>
      <c r="R27" s="335"/>
      <c r="S27" s="335"/>
      <c r="T27" s="335"/>
      <c r="U27" s="335"/>
      <c r="V27" s="335"/>
      <c r="W27" s="336"/>
      <c r="X27" s="337"/>
      <c r="Y27" s="20"/>
      <c r="Z27" s="20"/>
    </row>
    <row r="28" spans="1:27" ht="20.100000000000001" customHeight="1" thickBot="1">
      <c r="A28" s="20"/>
      <c r="B28" s="24"/>
      <c r="C28" s="284" t="s">
        <v>17</v>
      </c>
      <c r="D28" s="284"/>
      <c r="E28" s="284"/>
      <c r="F28" s="284"/>
      <c r="G28" s="284"/>
      <c r="H28" s="284"/>
      <c r="I28" s="284"/>
      <c r="J28" s="284"/>
      <c r="K28" s="284"/>
      <c r="L28" s="285"/>
      <c r="M28" s="328" t="s">
        <v>2047</v>
      </c>
      <c r="N28" s="329"/>
      <c r="O28" s="329"/>
      <c r="P28" s="329"/>
      <c r="Q28" s="329"/>
      <c r="R28" s="329"/>
      <c r="S28" s="329"/>
      <c r="T28" s="329"/>
      <c r="U28" s="329"/>
      <c r="V28" s="329"/>
      <c r="W28" s="330"/>
      <c r="X28" s="331"/>
      <c r="Y28" s="20"/>
      <c r="Z28" s="20"/>
    </row>
    <row r="29" spans="1:27" ht="20.100000000000001" customHeight="1" thickBot="1">
      <c r="A29" s="20"/>
      <c r="B29" s="285" t="s">
        <v>18</v>
      </c>
      <c r="C29" s="305"/>
      <c r="D29" s="305"/>
      <c r="E29" s="305"/>
      <c r="F29" s="305"/>
      <c r="G29" s="305"/>
      <c r="H29" s="305"/>
      <c r="I29" s="305"/>
      <c r="J29" s="305"/>
      <c r="K29" s="305"/>
      <c r="L29" s="306"/>
      <c r="M29" s="307" t="s">
        <v>2048</v>
      </c>
      <c r="N29" s="308"/>
      <c r="O29" s="308"/>
      <c r="P29" s="308"/>
      <c r="Q29" s="308"/>
      <c r="R29" s="308"/>
      <c r="S29" s="308"/>
      <c r="T29" s="309"/>
      <c r="U29" s="115"/>
      <c r="V29" s="116"/>
      <c r="W29" s="116"/>
      <c r="X29" s="116"/>
      <c r="Y29" s="20"/>
      <c r="Z29" s="20"/>
    </row>
    <row r="30" spans="1:27" ht="20.100000000000001" customHeight="1">
      <c r="A30" s="20"/>
      <c r="B30" s="332" t="s">
        <v>19</v>
      </c>
      <c r="C30" s="284" t="s">
        <v>8</v>
      </c>
      <c r="D30" s="284"/>
      <c r="E30" s="284"/>
      <c r="F30" s="284"/>
      <c r="G30" s="284"/>
      <c r="H30" s="284"/>
      <c r="I30" s="284"/>
      <c r="J30" s="284"/>
      <c r="K30" s="284"/>
      <c r="L30" s="285"/>
      <c r="M30" s="334" t="s">
        <v>2049</v>
      </c>
      <c r="N30" s="335"/>
      <c r="O30" s="335"/>
      <c r="P30" s="335"/>
      <c r="Q30" s="335"/>
      <c r="R30" s="335"/>
      <c r="S30" s="335"/>
      <c r="T30" s="335"/>
      <c r="U30" s="335"/>
      <c r="V30" s="335"/>
      <c r="W30" s="336"/>
      <c r="X30" s="337"/>
      <c r="Y30" s="20"/>
      <c r="Z30" s="20"/>
    </row>
    <row r="31" spans="1:27" ht="20.100000000000001" customHeight="1">
      <c r="A31" s="20"/>
      <c r="B31" s="333"/>
      <c r="C31" s="338" t="s">
        <v>17</v>
      </c>
      <c r="D31" s="338"/>
      <c r="E31" s="338"/>
      <c r="F31" s="338"/>
      <c r="G31" s="338"/>
      <c r="H31" s="338"/>
      <c r="I31" s="338"/>
      <c r="J31" s="338"/>
      <c r="K31" s="338"/>
      <c r="L31" s="338"/>
      <c r="M31" s="334" t="s">
        <v>2050</v>
      </c>
      <c r="N31" s="335"/>
      <c r="O31" s="335"/>
      <c r="P31" s="335"/>
      <c r="Q31" s="335"/>
      <c r="R31" s="335"/>
      <c r="S31" s="335"/>
      <c r="T31" s="335"/>
      <c r="U31" s="335"/>
      <c r="V31" s="335"/>
      <c r="W31" s="336"/>
      <c r="X31" s="337"/>
      <c r="Y31" s="20"/>
      <c r="Z31" s="20"/>
    </row>
    <row r="32" spans="1:27" ht="20.100000000000001" customHeight="1">
      <c r="A32" s="20"/>
      <c r="B32" s="23" t="s">
        <v>20</v>
      </c>
      <c r="C32" s="284" t="s">
        <v>21</v>
      </c>
      <c r="D32" s="284"/>
      <c r="E32" s="284"/>
      <c r="F32" s="284"/>
      <c r="G32" s="284"/>
      <c r="H32" s="284"/>
      <c r="I32" s="284"/>
      <c r="J32" s="284"/>
      <c r="K32" s="284"/>
      <c r="L32" s="285"/>
      <c r="M32" s="320" t="s">
        <v>2051</v>
      </c>
      <c r="N32" s="321"/>
      <c r="O32" s="321"/>
      <c r="P32" s="321"/>
      <c r="Q32" s="321"/>
      <c r="R32" s="321"/>
      <c r="S32" s="321"/>
      <c r="T32" s="321"/>
      <c r="U32" s="321"/>
      <c r="V32" s="321"/>
      <c r="W32" s="322"/>
      <c r="X32" s="323"/>
      <c r="Y32" s="20"/>
      <c r="Z32" s="20"/>
    </row>
    <row r="33" spans="1:40" ht="20.100000000000001" customHeight="1" thickBot="1">
      <c r="A33" s="20"/>
      <c r="B33" s="26"/>
      <c r="C33" s="284" t="s">
        <v>22</v>
      </c>
      <c r="D33" s="284"/>
      <c r="E33" s="284"/>
      <c r="F33" s="284"/>
      <c r="G33" s="284"/>
      <c r="H33" s="284"/>
      <c r="I33" s="284"/>
      <c r="J33" s="284"/>
      <c r="K33" s="284"/>
      <c r="L33" s="285"/>
      <c r="M33" s="324" t="s">
        <v>2052</v>
      </c>
      <c r="N33" s="325"/>
      <c r="O33" s="325"/>
      <c r="P33" s="325"/>
      <c r="Q33" s="325"/>
      <c r="R33" s="325"/>
      <c r="S33" s="325"/>
      <c r="T33" s="325"/>
      <c r="U33" s="325"/>
      <c r="V33" s="325"/>
      <c r="W33" s="326"/>
      <c r="X33" s="327"/>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c r="A37" s="20"/>
      <c r="B37" s="28"/>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row>
    <row r="38" spans="1:40" ht="28.5" customHeight="1">
      <c r="A38" s="20"/>
      <c r="B38" s="310" t="s">
        <v>25</v>
      </c>
      <c r="C38" s="311" t="s">
        <v>26</v>
      </c>
      <c r="D38" s="311"/>
      <c r="E38" s="311"/>
      <c r="F38" s="311"/>
      <c r="G38" s="311"/>
      <c r="H38" s="311"/>
      <c r="I38" s="311"/>
      <c r="J38" s="311"/>
      <c r="K38" s="311"/>
      <c r="L38" s="312"/>
      <c r="M38" s="310" t="s">
        <v>27</v>
      </c>
      <c r="N38" s="310"/>
      <c r="O38" s="310"/>
      <c r="P38" s="310"/>
      <c r="Q38" s="310"/>
      <c r="R38" s="298" t="s">
        <v>28</v>
      </c>
      <c r="S38" s="299"/>
      <c r="T38" s="299"/>
      <c r="U38" s="299"/>
      <c r="V38" s="299"/>
      <c r="W38" s="300"/>
      <c r="X38" s="310" t="s">
        <v>29</v>
      </c>
      <c r="Y38" s="291" t="s">
        <v>30</v>
      </c>
      <c r="Z38" s="316" t="s">
        <v>2140</v>
      </c>
    </row>
    <row r="39" spans="1:40" ht="28.2" customHeight="1" thickBot="1">
      <c r="A39" s="20"/>
      <c r="B39" s="310"/>
      <c r="C39" s="313"/>
      <c r="D39" s="313"/>
      <c r="E39" s="313"/>
      <c r="F39" s="313"/>
      <c r="G39" s="313"/>
      <c r="H39" s="313"/>
      <c r="I39" s="313"/>
      <c r="J39" s="313"/>
      <c r="K39" s="313"/>
      <c r="L39" s="314"/>
      <c r="M39" s="291"/>
      <c r="N39" s="291"/>
      <c r="O39" s="291"/>
      <c r="P39" s="291"/>
      <c r="Q39" s="291"/>
      <c r="R39" s="290" t="s">
        <v>31</v>
      </c>
      <c r="S39" s="291"/>
      <c r="T39" s="291"/>
      <c r="U39" s="291"/>
      <c r="V39" s="291"/>
      <c r="W39" s="236" t="s">
        <v>32</v>
      </c>
      <c r="X39" s="291"/>
      <c r="Y39" s="315"/>
      <c r="Z39" s="317"/>
    </row>
    <row r="40" spans="1:40" ht="38.25" customHeight="1">
      <c r="A40" s="20"/>
      <c r="B40" s="29">
        <v>1</v>
      </c>
      <c r="C40" s="301" t="s">
        <v>2053</v>
      </c>
      <c r="D40" s="302"/>
      <c r="E40" s="302"/>
      <c r="F40" s="302"/>
      <c r="G40" s="302"/>
      <c r="H40" s="302"/>
      <c r="I40" s="302"/>
      <c r="J40" s="302"/>
      <c r="K40" s="302"/>
      <c r="L40" s="302"/>
      <c r="M40" s="292" t="s">
        <v>2104</v>
      </c>
      <c r="N40" s="293"/>
      <c r="O40" s="293"/>
      <c r="P40" s="293"/>
      <c r="Q40" s="294"/>
      <c r="R40" s="295" t="s">
        <v>4</v>
      </c>
      <c r="S40" s="296"/>
      <c r="T40" s="296"/>
      <c r="U40" s="296"/>
      <c r="V40" s="297"/>
      <c r="W40" s="238" t="s">
        <v>763</v>
      </c>
      <c r="X40" s="141" t="s">
        <v>2108</v>
      </c>
      <c r="Y40" s="142" t="s">
        <v>1854</v>
      </c>
      <c r="Z40" s="237" t="str">
        <f>IFERROR(VLOOKUP(Y40, 【参考】数式用!$A$4:$B$54, 2, FALSE), "")</f>
        <v>11</v>
      </c>
      <c r="AB40" s="319"/>
      <c r="AC40" s="319"/>
      <c r="AD40" s="319"/>
      <c r="AE40" s="319"/>
      <c r="AF40" s="319"/>
      <c r="AG40" s="319"/>
      <c r="AH40" s="319"/>
      <c r="AI40" s="319"/>
      <c r="AJ40" s="319"/>
      <c r="AK40" s="319"/>
      <c r="AL40" s="319"/>
      <c r="AM40" s="319"/>
      <c r="AN40" s="319"/>
    </row>
    <row r="41" spans="1:40" ht="38.25" customHeight="1">
      <c r="A41" s="20"/>
      <c r="B41" s="110">
        <f>B40+1</f>
        <v>2</v>
      </c>
      <c r="C41" s="303" t="s">
        <v>2054</v>
      </c>
      <c r="D41" s="304"/>
      <c r="E41" s="304"/>
      <c r="F41" s="304"/>
      <c r="G41" s="304"/>
      <c r="H41" s="304"/>
      <c r="I41" s="304"/>
      <c r="J41" s="304"/>
      <c r="K41" s="304"/>
      <c r="L41" s="304"/>
      <c r="M41" s="277" t="s">
        <v>2105</v>
      </c>
      <c r="N41" s="278"/>
      <c r="O41" s="278"/>
      <c r="P41" s="278"/>
      <c r="Q41" s="279"/>
      <c r="R41" s="280" t="s">
        <v>4</v>
      </c>
      <c r="S41" s="281"/>
      <c r="T41" s="281"/>
      <c r="U41" s="281"/>
      <c r="V41" s="282"/>
      <c r="W41" s="238" t="s">
        <v>763</v>
      </c>
      <c r="X41" s="136" t="s">
        <v>2108</v>
      </c>
      <c r="Y41" s="137" t="s">
        <v>1855</v>
      </c>
      <c r="Z41" s="237" t="str">
        <f>IFERROR(VLOOKUP(Y41, 【参考】数式用!$A$4:$B$54, 2, FALSE), "")</f>
        <v>71</v>
      </c>
    </row>
    <row r="42" spans="1:40" ht="38.25" customHeight="1">
      <c r="A42" s="20"/>
      <c r="B42" s="110">
        <f t="shared" ref="B42:B105" si="0">B41+1</f>
        <v>3</v>
      </c>
      <c r="C42" s="303" t="s">
        <v>2055</v>
      </c>
      <c r="D42" s="304"/>
      <c r="E42" s="304"/>
      <c r="F42" s="304"/>
      <c r="G42" s="304"/>
      <c r="H42" s="304"/>
      <c r="I42" s="304"/>
      <c r="J42" s="304"/>
      <c r="K42" s="304"/>
      <c r="L42" s="304"/>
      <c r="M42" s="277" t="s">
        <v>2105</v>
      </c>
      <c r="N42" s="278"/>
      <c r="O42" s="278"/>
      <c r="P42" s="278"/>
      <c r="Q42" s="279"/>
      <c r="R42" s="280" t="s">
        <v>4</v>
      </c>
      <c r="S42" s="281"/>
      <c r="T42" s="281"/>
      <c r="U42" s="281"/>
      <c r="V42" s="282"/>
      <c r="W42" s="238" t="s">
        <v>763</v>
      </c>
      <c r="X42" s="136" t="s">
        <v>2108</v>
      </c>
      <c r="Y42" s="137" t="s">
        <v>1856</v>
      </c>
      <c r="Z42" s="237" t="str">
        <f>IFERROR(VLOOKUP(Y42, 【参考】数式用!$A$4:$B$54, 2, FALSE), "")</f>
        <v>76</v>
      </c>
    </row>
    <row r="43" spans="1:40" ht="38.25" customHeight="1">
      <c r="A43" s="20"/>
      <c r="B43" s="110">
        <f t="shared" si="0"/>
        <v>4</v>
      </c>
      <c r="C43" s="270" t="s">
        <v>2056</v>
      </c>
      <c r="D43" s="271"/>
      <c r="E43" s="271"/>
      <c r="F43" s="271"/>
      <c r="G43" s="271"/>
      <c r="H43" s="271"/>
      <c r="I43" s="271"/>
      <c r="J43" s="271"/>
      <c r="K43" s="271"/>
      <c r="L43" s="272"/>
      <c r="M43" s="277" t="s">
        <v>2104</v>
      </c>
      <c r="N43" s="278"/>
      <c r="O43" s="278"/>
      <c r="P43" s="278"/>
      <c r="Q43" s="279"/>
      <c r="R43" s="280" t="s">
        <v>4</v>
      </c>
      <c r="S43" s="281"/>
      <c r="T43" s="281"/>
      <c r="U43" s="281"/>
      <c r="V43" s="282"/>
      <c r="W43" s="238" t="s">
        <v>763</v>
      </c>
      <c r="X43" s="136" t="s">
        <v>2108</v>
      </c>
      <c r="Y43" s="137" t="s">
        <v>2110</v>
      </c>
      <c r="Z43" s="237" t="str">
        <f>IFERROR(VLOOKUP(Y43, 【参考】数式用!$A$4:$B$54, 2, FALSE), "")</f>
        <v>12</v>
      </c>
    </row>
    <row r="44" spans="1:40" ht="38.25" customHeight="1">
      <c r="A44" s="20"/>
      <c r="B44" s="110">
        <f t="shared" si="0"/>
        <v>5</v>
      </c>
      <c r="C44" s="270" t="s">
        <v>2057</v>
      </c>
      <c r="D44" s="271"/>
      <c r="E44" s="271"/>
      <c r="F44" s="271"/>
      <c r="G44" s="271"/>
      <c r="H44" s="271"/>
      <c r="I44" s="271"/>
      <c r="J44" s="271"/>
      <c r="K44" s="271"/>
      <c r="L44" s="272"/>
      <c r="M44" s="277" t="s">
        <v>2104</v>
      </c>
      <c r="N44" s="278"/>
      <c r="O44" s="278"/>
      <c r="P44" s="278"/>
      <c r="Q44" s="279"/>
      <c r="R44" s="280" t="s">
        <v>4</v>
      </c>
      <c r="S44" s="281"/>
      <c r="T44" s="281"/>
      <c r="U44" s="281"/>
      <c r="V44" s="282"/>
      <c r="W44" s="238" t="s">
        <v>763</v>
      </c>
      <c r="X44" s="136" t="s">
        <v>2108</v>
      </c>
      <c r="Y44" s="137" t="s">
        <v>2111</v>
      </c>
      <c r="Z44" s="237" t="str">
        <f>IFERROR(VLOOKUP(Y44, 【参考】数式用!$A$4:$B$54, 2, FALSE), "")</f>
        <v>62</v>
      </c>
    </row>
    <row r="45" spans="1:40" ht="38.25" customHeight="1">
      <c r="A45" s="20"/>
      <c r="B45" s="110">
        <f t="shared" si="0"/>
        <v>6</v>
      </c>
      <c r="C45" s="270" t="s">
        <v>2058</v>
      </c>
      <c r="D45" s="271"/>
      <c r="E45" s="271"/>
      <c r="F45" s="271"/>
      <c r="G45" s="271"/>
      <c r="H45" s="271"/>
      <c r="I45" s="271"/>
      <c r="J45" s="271"/>
      <c r="K45" s="271"/>
      <c r="L45" s="272"/>
      <c r="M45" s="277" t="s">
        <v>2104</v>
      </c>
      <c r="N45" s="278"/>
      <c r="O45" s="278"/>
      <c r="P45" s="278"/>
      <c r="Q45" s="279"/>
      <c r="R45" s="280" t="s">
        <v>4</v>
      </c>
      <c r="S45" s="281"/>
      <c r="T45" s="281"/>
      <c r="U45" s="281"/>
      <c r="V45" s="282"/>
      <c r="W45" s="238" t="s">
        <v>763</v>
      </c>
      <c r="X45" s="136" t="s">
        <v>2109</v>
      </c>
      <c r="Y45" s="137" t="s">
        <v>1857</v>
      </c>
      <c r="Z45" s="237" t="str">
        <f>IFERROR(VLOOKUP(Y45, 【参考】数式用!$A$4:$B$54, 2, FALSE), "")</f>
        <v>15</v>
      </c>
    </row>
    <row r="46" spans="1:40" ht="38.25" customHeight="1">
      <c r="A46" s="20"/>
      <c r="B46" s="110">
        <f t="shared" si="0"/>
        <v>7</v>
      </c>
      <c r="C46" s="270" t="s">
        <v>2059</v>
      </c>
      <c r="D46" s="271"/>
      <c r="E46" s="271"/>
      <c r="F46" s="271"/>
      <c r="G46" s="271"/>
      <c r="H46" s="271"/>
      <c r="I46" s="271"/>
      <c r="J46" s="271"/>
      <c r="K46" s="271"/>
      <c r="L46" s="272"/>
      <c r="M46" s="277" t="s">
        <v>2105</v>
      </c>
      <c r="N46" s="278"/>
      <c r="O46" s="278"/>
      <c r="P46" s="278"/>
      <c r="Q46" s="279"/>
      <c r="R46" s="280" t="s">
        <v>4</v>
      </c>
      <c r="S46" s="281"/>
      <c r="T46" s="281"/>
      <c r="U46" s="281"/>
      <c r="V46" s="282"/>
      <c r="W46" s="238" t="s">
        <v>763</v>
      </c>
      <c r="X46" s="136" t="s">
        <v>2109</v>
      </c>
      <c r="Y46" s="137" t="s">
        <v>1858</v>
      </c>
      <c r="Z46" s="237" t="str">
        <f>IFERROR(VLOOKUP(Y46, 【参考】数式用!$A$4:$B$54, 2, FALSE), "")</f>
        <v>78</v>
      </c>
    </row>
    <row r="47" spans="1:40" ht="38.25" customHeight="1">
      <c r="A47" s="20"/>
      <c r="B47" s="110">
        <f t="shared" si="0"/>
        <v>8</v>
      </c>
      <c r="C47" s="270" t="s">
        <v>2060</v>
      </c>
      <c r="D47" s="271"/>
      <c r="E47" s="271"/>
      <c r="F47" s="271"/>
      <c r="G47" s="271"/>
      <c r="H47" s="271"/>
      <c r="I47" s="271"/>
      <c r="J47" s="271"/>
      <c r="K47" s="271"/>
      <c r="L47" s="272"/>
      <c r="M47" s="277" t="s">
        <v>2104</v>
      </c>
      <c r="N47" s="278"/>
      <c r="O47" s="278"/>
      <c r="P47" s="278"/>
      <c r="Q47" s="279"/>
      <c r="R47" s="280" t="s">
        <v>4</v>
      </c>
      <c r="S47" s="281"/>
      <c r="T47" s="281"/>
      <c r="U47" s="281"/>
      <c r="V47" s="282"/>
      <c r="W47" s="238" t="s">
        <v>763</v>
      </c>
      <c r="X47" s="136" t="s">
        <v>2109</v>
      </c>
      <c r="Y47" s="137" t="s">
        <v>2112</v>
      </c>
      <c r="Z47" s="237" t="str">
        <f>IFERROR(VLOOKUP(Y47, 【参考】数式用!$A$4:$B$54, 2, FALSE), "")</f>
        <v>16</v>
      </c>
    </row>
    <row r="48" spans="1:40" ht="38.25" customHeight="1">
      <c r="A48" s="20"/>
      <c r="B48" s="110">
        <f t="shared" si="0"/>
        <v>9</v>
      </c>
      <c r="C48" s="270" t="s">
        <v>2061</v>
      </c>
      <c r="D48" s="271"/>
      <c r="E48" s="271"/>
      <c r="F48" s="271"/>
      <c r="G48" s="271"/>
      <c r="H48" s="271"/>
      <c r="I48" s="271"/>
      <c r="J48" s="271"/>
      <c r="K48" s="271"/>
      <c r="L48" s="272"/>
      <c r="M48" s="277" t="s">
        <v>2104</v>
      </c>
      <c r="N48" s="278"/>
      <c r="O48" s="278"/>
      <c r="P48" s="278"/>
      <c r="Q48" s="279"/>
      <c r="R48" s="280" t="s">
        <v>4</v>
      </c>
      <c r="S48" s="281"/>
      <c r="T48" s="281"/>
      <c r="U48" s="281"/>
      <c r="V48" s="282"/>
      <c r="W48" s="238" t="s">
        <v>763</v>
      </c>
      <c r="X48" s="136" t="s">
        <v>2109</v>
      </c>
      <c r="Y48" s="137" t="s">
        <v>2113</v>
      </c>
      <c r="Z48" s="237" t="str">
        <f>IFERROR(VLOOKUP(Y48, 【参考】数式用!$A$4:$B$54, 2, FALSE), "")</f>
        <v>66</v>
      </c>
    </row>
    <row r="49" spans="1:26" ht="38.25" customHeight="1">
      <c r="A49" s="20"/>
      <c r="B49" s="110">
        <f t="shared" si="0"/>
        <v>10</v>
      </c>
      <c r="C49" s="270" t="s">
        <v>2062</v>
      </c>
      <c r="D49" s="271"/>
      <c r="E49" s="271"/>
      <c r="F49" s="271"/>
      <c r="G49" s="271"/>
      <c r="H49" s="271"/>
      <c r="I49" s="271"/>
      <c r="J49" s="271"/>
      <c r="K49" s="271"/>
      <c r="L49" s="272"/>
      <c r="M49" s="277" t="s">
        <v>2106</v>
      </c>
      <c r="N49" s="278"/>
      <c r="O49" s="278"/>
      <c r="P49" s="278"/>
      <c r="Q49" s="279"/>
      <c r="R49" s="280" t="s">
        <v>4</v>
      </c>
      <c r="S49" s="281"/>
      <c r="T49" s="281"/>
      <c r="U49" s="281"/>
      <c r="V49" s="282"/>
      <c r="W49" s="238" t="s">
        <v>763</v>
      </c>
      <c r="X49" s="136" t="s">
        <v>2107</v>
      </c>
      <c r="Y49" s="137" t="s">
        <v>2114</v>
      </c>
      <c r="Z49" s="237" t="str">
        <f>IFERROR(VLOOKUP(Y49, 【参考】数式用!$A$4:$B$54, 2, FALSE), "")</f>
        <v>33</v>
      </c>
    </row>
    <row r="50" spans="1:26" ht="38.25" customHeight="1">
      <c r="A50" s="20"/>
      <c r="B50" s="232">
        <f t="shared" si="0"/>
        <v>11</v>
      </c>
      <c r="C50" s="270" t="s">
        <v>2063</v>
      </c>
      <c r="D50" s="271"/>
      <c r="E50" s="271"/>
      <c r="F50" s="271"/>
      <c r="G50" s="271"/>
      <c r="H50" s="271"/>
      <c r="I50" s="271"/>
      <c r="J50" s="271"/>
      <c r="K50" s="271"/>
      <c r="L50" s="272"/>
      <c r="M50" s="277" t="s">
        <v>2104</v>
      </c>
      <c r="N50" s="278"/>
      <c r="O50" s="278"/>
      <c r="P50" s="278"/>
      <c r="Q50" s="279"/>
      <c r="R50" s="280" t="s">
        <v>4</v>
      </c>
      <c r="S50" s="281"/>
      <c r="T50" s="281"/>
      <c r="U50" s="281"/>
      <c r="V50" s="282"/>
      <c r="W50" s="238" t="s">
        <v>763</v>
      </c>
      <c r="X50" s="231" t="s">
        <v>2107</v>
      </c>
      <c r="Y50" s="137" t="s">
        <v>2115</v>
      </c>
      <c r="Z50" s="237" t="str">
        <f>IFERROR(VLOOKUP(Y50, 【参考】数式用!$A$4:$B$54, 2, FALSE), "")</f>
        <v>27</v>
      </c>
    </row>
    <row r="51" spans="1:26" ht="38.25" customHeight="1">
      <c r="A51" s="20"/>
      <c r="B51" s="110">
        <f t="shared" si="0"/>
        <v>12</v>
      </c>
      <c r="C51" s="270" t="s">
        <v>2064</v>
      </c>
      <c r="D51" s="271"/>
      <c r="E51" s="271"/>
      <c r="F51" s="271"/>
      <c r="G51" s="271"/>
      <c r="H51" s="271"/>
      <c r="I51" s="271"/>
      <c r="J51" s="271"/>
      <c r="K51" s="271"/>
      <c r="L51" s="272"/>
      <c r="M51" s="277" t="s">
        <v>2104</v>
      </c>
      <c r="N51" s="278"/>
      <c r="O51" s="278"/>
      <c r="P51" s="278"/>
      <c r="Q51" s="279"/>
      <c r="R51" s="280" t="s">
        <v>4</v>
      </c>
      <c r="S51" s="281"/>
      <c r="T51" s="281"/>
      <c r="U51" s="281"/>
      <c r="V51" s="282"/>
      <c r="W51" s="238" t="s">
        <v>763</v>
      </c>
      <c r="X51" s="136" t="s">
        <v>2107</v>
      </c>
      <c r="Y51" s="137" t="s">
        <v>2116</v>
      </c>
      <c r="Z51" s="237" t="str">
        <f>IFERROR(VLOOKUP(Y51, 【参考】数式用!$A$4:$B$54, 2, FALSE), "")</f>
        <v>35</v>
      </c>
    </row>
    <row r="52" spans="1:26" ht="38.25" customHeight="1">
      <c r="A52" s="20"/>
      <c r="B52" s="110">
        <f t="shared" si="0"/>
        <v>13</v>
      </c>
      <c r="C52" s="270" t="s">
        <v>2065</v>
      </c>
      <c r="D52" s="271"/>
      <c r="E52" s="271"/>
      <c r="F52" s="271"/>
      <c r="G52" s="271"/>
      <c r="H52" s="271"/>
      <c r="I52" s="271"/>
      <c r="J52" s="271"/>
      <c r="K52" s="271"/>
      <c r="L52" s="272"/>
      <c r="M52" s="277" t="s">
        <v>2105</v>
      </c>
      <c r="N52" s="278"/>
      <c r="O52" s="278"/>
      <c r="P52" s="278"/>
      <c r="Q52" s="279"/>
      <c r="R52" s="280" t="s">
        <v>4</v>
      </c>
      <c r="S52" s="281"/>
      <c r="T52" s="281"/>
      <c r="U52" s="281"/>
      <c r="V52" s="282"/>
      <c r="W52" s="238" t="s">
        <v>763</v>
      </c>
      <c r="X52" s="136" t="s">
        <v>2107</v>
      </c>
      <c r="Y52" s="137" t="s">
        <v>2117</v>
      </c>
      <c r="Z52" s="237" t="str">
        <f>IFERROR(VLOOKUP(Y52, 【参考】数式用!$A$4:$B$54, 2, FALSE), "")</f>
        <v>36</v>
      </c>
    </row>
    <row r="53" spans="1:26" ht="38.25" customHeight="1">
      <c r="A53" s="20"/>
      <c r="B53" s="110">
        <f t="shared" si="0"/>
        <v>14</v>
      </c>
      <c r="C53" s="270" t="s">
        <v>2066</v>
      </c>
      <c r="D53" s="271"/>
      <c r="E53" s="271"/>
      <c r="F53" s="271"/>
      <c r="G53" s="271"/>
      <c r="H53" s="271"/>
      <c r="I53" s="271"/>
      <c r="J53" s="271"/>
      <c r="K53" s="271"/>
      <c r="L53" s="272"/>
      <c r="M53" s="277" t="s">
        <v>2105</v>
      </c>
      <c r="N53" s="278"/>
      <c r="O53" s="278"/>
      <c r="P53" s="278"/>
      <c r="Q53" s="279"/>
      <c r="R53" s="280" t="s">
        <v>4</v>
      </c>
      <c r="S53" s="281"/>
      <c r="T53" s="281"/>
      <c r="U53" s="281"/>
      <c r="V53" s="282"/>
      <c r="W53" s="238" t="s">
        <v>763</v>
      </c>
      <c r="X53" s="136" t="s">
        <v>2107</v>
      </c>
      <c r="Y53" s="137" t="s">
        <v>2118</v>
      </c>
      <c r="Z53" s="237" t="str">
        <f>IFERROR(VLOOKUP(Y53, 【参考】数式用!$A$4:$B$54, 2, FALSE), "")</f>
        <v>28</v>
      </c>
    </row>
    <row r="54" spans="1:26" ht="38.25" customHeight="1">
      <c r="A54" s="20"/>
      <c r="B54" s="110">
        <f t="shared" si="0"/>
        <v>15</v>
      </c>
      <c r="C54" s="270" t="s">
        <v>2067</v>
      </c>
      <c r="D54" s="271"/>
      <c r="E54" s="271"/>
      <c r="F54" s="271"/>
      <c r="G54" s="271"/>
      <c r="H54" s="271"/>
      <c r="I54" s="271"/>
      <c r="J54" s="271"/>
      <c r="K54" s="271"/>
      <c r="L54" s="272"/>
      <c r="M54" s="277" t="s">
        <v>2105</v>
      </c>
      <c r="N54" s="278"/>
      <c r="O54" s="278"/>
      <c r="P54" s="278"/>
      <c r="Q54" s="279"/>
      <c r="R54" s="280" t="s">
        <v>4</v>
      </c>
      <c r="S54" s="281"/>
      <c r="T54" s="281"/>
      <c r="U54" s="281"/>
      <c r="V54" s="282"/>
      <c r="W54" s="238" t="s">
        <v>763</v>
      </c>
      <c r="X54" s="136" t="s">
        <v>2107</v>
      </c>
      <c r="Y54" s="137" t="s">
        <v>2119</v>
      </c>
      <c r="Z54" s="237" t="str">
        <f>IFERROR(VLOOKUP(Y54, 【参考】数式用!$A$4:$B$54, 2, FALSE), "")</f>
        <v>72</v>
      </c>
    </row>
    <row r="55" spans="1:26" ht="38.25" customHeight="1">
      <c r="A55" s="20"/>
      <c r="B55" s="110">
        <f t="shared" si="0"/>
        <v>16</v>
      </c>
      <c r="C55" s="270" t="s">
        <v>2068</v>
      </c>
      <c r="D55" s="271"/>
      <c r="E55" s="271"/>
      <c r="F55" s="271"/>
      <c r="G55" s="271"/>
      <c r="H55" s="271"/>
      <c r="I55" s="271"/>
      <c r="J55" s="271"/>
      <c r="K55" s="271"/>
      <c r="L55" s="272"/>
      <c r="M55" s="277" t="s">
        <v>2105</v>
      </c>
      <c r="N55" s="278"/>
      <c r="O55" s="278"/>
      <c r="P55" s="278"/>
      <c r="Q55" s="279"/>
      <c r="R55" s="280" t="s">
        <v>4</v>
      </c>
      <c r="S55" s="281"/>
      <c r="T55" s="281"/>
      <c r="U55" s="281"/>
      <c r="V55" s="282"/>
      <c r="W55" s="238" t="s">
        <v>763</v>
      </c>
      <c r="X55" s="136" t="s">
        <v>2107</v>
      </c>
      <c r="Y55" s="137" t="s">
        <v>2120</v>
      </c>
      <c r="Z55" s="237" t="str">
        <f>IFERROR(VLOOKUP(Y55, 【参考】数式用!$A$4:$B$54, 2, FALSE), "")</f>
        <v>74</v>
      </c>
    </row>
    <row r="56" spans="1:26" ht="38.25" customHeight="1">
      <c r="A56" s="20"/>
      <c r="B56" s="110">
        <f t="shared" si="0"/>
        <v>17</v>
      </c>
      <c r="C56" s="270" t="s">
        <v>2069</v>
      </c>
      <c r="D56" s="271"/>
      <c r="E56" s="271"/>
      <c r="F56" s="271"/>
      <c r="G56" s="271"/>
      <c r="H56" s="271"/>
      <c r="I56" s="271"/>
      <c r="J56" s="271"/>
      <c r="K56" s="271"/>
      <c r="L56" s="272"/>
      <c r="M56" s="277" t="s">
        <v>2105</v>
      </c>
      <c r="N56" s="278"/>
      <c r="O56" s="278"/>
      <c r="P56" s="278"/>
      <c r="Q56" s="279"/>
      <c r="R56" s="280" t="s">
        <v>4</v>
      </c>
      <c r="S56" s="281"/>
      <c r="T56" s="281"/>
      <c r="U56" s="281"/>
      <c r="V56" s="282"/>
      <c r="W56" s="238" t="s">
        <v>763</v>
      </c>
      <c r="X56" s="136" t="s">
        <v>2107</v>
      </c>
      <c r="Y56" s="137" t="s">
        <v>1925</v>
      </c>
      <c r="Z56" s="237" t="str">
        <f>IFERROR(VLOOKUP(Y56, 【参考】数式用!$A$4:$B$54, 2, FALSE), "")</f>
        <v>73</v>
      </c>
    </row>
    <row r="57" spans="1:26" ht="38.25" customHeight="1">
      <c r="A57" s="20"/>
      <c r="B57" s="110">
        <f t="shared" si="0"/>
        <v>18</v>
      </c>
      <c r="C57" s="270" t="s">
        <v>2070</v>
      </c>
      <c r="D57" s="271"/>
      <c r="E57" s="271"/>
      <c r="F57" s="271"/>
      <c r="G57" s="271"/>
      <c r="H57" s="271"/>
      <c r="I57" s="271"/>
      <c r="J57" s="271"/>
      <c r="K57" s="271"/>
      <c r="L57" s="272"/>
      <c r="M57" s="277" t="s">
        <v>2105</v>
      </c>
      <c r="N57" s="278"/>
      <c r="O57" s="278"/>
      <c r="P57" s="278"/>
      <c r="Q57" s="279"/>
      <c r="R57" s="280" t="s">
        <v>4</v>
      </c>
      <c r="S57" s="281"/>
      <c r="T57" s="281"/>
      <c r="U57" s="281"/>
      <c r="V57" s="282"/>
      <c r="W57" s="238" t="s">
        <v>763</v>
      </c>
      <c r="X57" s="136" t="s">
        <v>2107</v>
      </c>
      <c r="Y57" s="137" t="s">
        <v>2121</v>
      </c>
      <c r="Z57" s="237" t="str">
        <f>IFERROR(VLOOKUP(Y57, 【参考】数式用!$A$4:$B$54, 2, FALSE), "")</f>
        <v>68</v>
      </c>
    </row>
    <row r="58" spans="1:26" ht="38.25" customHeight="1">
      <c r="A58" s="20"/>
      <c r="B58" s="110">
        <f t="shared" si="0"/>
        <v>19</v>
      </c>
      <c r="C58" s="270" t="s">
        <v>2071</v>
      </c>
      <c r="D58" s="271"/>
      <c r="E58" s="271"/>
      <c r="F58" s="271"/>
      <c r="G58" s="271"/>
      <c r="H58" s="271"/>
      <c r="I58" s="271"/>
      <c r="J58" s="271"/>
      <c r="K58" s="271"/>
      <c r="L58" s="272"/>
      <c r="M58" s="277" t="s">
        <v>2105</v>
      </c>
      <c r="N58" s="278"/>
      <c r="O58" s="278"/>
      <c r="P58" s="278"/>
      <c r="Q58" s="279"/>
      <c r="R58" s="280" t="s">
        <v>4</v>
      </c>
      <c r="S58" s="281"/>
      <c r="T58" s="281"/>
      <c r="U58" s="281"/>
      <c r="V58" s="282"/>
      <c r="W58" s="238" t="s">
        <v>763</v>
      </c>
      <c r="X58" s="136" t="s">
        <v>2107</v>
      </c>
      <c r="Y58" s="137" t="s">
        <v>2122</v>
      </c>
      <c r="Z58" s="237" t="str">
        <f>IFERROR(VLOOKUP(Y58, 【参考】数式用!$A$4:$B$54, 2, FALSE), "")</f>
        <v>75</v>
      </c>
    </row>
    <row r="59" spans="1:26" ht="38.25" customHeight="1">
      <c r="A59" s="20"/>
      <c r="B59" s="110">
        <f t="shared" si="0"/>
        <v>20</v>
      </c>
      <c r="C59" s="270" t="s">
        <v>2072</v>
      </c>
      <c r="D59" s="271"/>
      <c r="E59" s="271"/>
      <c r="F59" s="271"/>
      <c r="G59" s="271"/>
      <c r="H59" s="271"/>
      <c r="I59" s="271"/>
      <c r="J59" s="271"/>
      <c r="K59" s="271"/>
      <c r="L59" s="272"/>
      <c r="M59" s="277" t="s">
        <v>2105</v>
      </c>
      <c r="N59" s="278"/>
      <c r="O59" s="278"/>
      <c r="P59" s="278"/>
      <c r="Q59" s="279"/>
      <c r="R59" s="280" t="s">
        <v>4</v>
      </c>
      <c r="S59" s="281"/>
      <c r="T59" s="281"/>
      <c r="U59" s="281"/>
      <c r="V59" s="282"/>
      <c r="W59" s="238" t="s">
        <v>763</v>
      </c>
      <c r="X59" s="136" t="s">
        <v>2107</v>
      </c>
      <c r="Y59" s="137" t="s">
        <v>2123</v>
      </c>
      <c r="Z59" s="237" t="str">
        <f>IFERROR(VLOOKUP(Y59, 【参考】数式用!$A$4:$B$54, 2, FALSE), "")</f>
        <v>69</v>
      </c>
    </row>
    <row r="60" spans="1:26" ht="38.25" customHeight="1">
      <c r="A60" s="20"/>
      <c r="B60" s="110">
        <f t="shared" si="0"/>
        <v>21</v>
      </c>
      <c r="C60" s="270" t="s">
        <v>2073</v>
      </c>
      <c r="D60" s="271"/>
      <c r="E60" s="271"/>
      <c r="F60" s="271"/>
      <c r="G60" s="271"/>
      <c r="H60" s="271"/>
      <c r="I60" s="271"/>
      <c r="J60" s="271"/>
      <c r="K60" s="271"/>
      <c r="L60" s="272"/>
      <c r="M60" s="277" t="s">
        <v>2105</v>
      </c>
      <c r="N60" s="278"/>
      <c r="O60" s="278"/>
      <c r="P60" s="278"/>
      <c r="Q60" s="279"/>
      <c r="R60" s="280" t="s">
        <v>4</v>
      </c>
      <c r="S60" s="281"/>
      <c r="T60" s="281"/>
      <c r="U60" s="281"/>
      <c r="V60" s="282"/>
      <c r="W60" s="238" t="s">
        <v>763</v>
      </c>
      <c r="X60" s="136" t="s">
        <v>2107</v>
      </c>
      <c r="Y60" s="137" t="s">
        <v>1859</v>
      </c>
      <c r="Z60" s="237" t="str">
        <f>IFERROR(VLOOKUP(Y60, 【参考】数式用!$A$4:$B$54, 2, FALSE), "")</f>
        <v>77</v>
      </c>
    </row>
    <row r="61" spans="1:26" ht="38.25" customHeight="1">
      <c r="A61" s="20"/>
      <c r="B61" s="110">
        <f t="shared" si="0"/>
        <v>22</v>
      </c>
      <c r="C61" s="270" t="s">
        <v>2074</v>
      </c>
      <c r="D61" s="271"/>
      <c r="E61" s="271"/>
      <c r="F61" s="271"/>
      <c r="G61" s="271"/>
      <c r="H61" s="271"/>
      <c r="I61" s="271"/>
      <c r="J61" s="271"/>
      <c r="K61" s="271"/>
      <c r="L61" s="272"/>
      <c r="M61" s="277" t="s">
        <v>2105</v>
      </c>
      <c r="N61" s="278"/>
      <c r="O61" s="278"/>
      <c r="P61" s="278"/>
      <c r="Q61" s="279"/>
      <c r="R61" s="280" t="s">
        <v>4</v>
      </c>
      <c r="S61" s="281"/>
      <c r="T61" s="281"/>
      <c r="U61" s="281"/>
      <c r="V61" s="282"/>
      <c r="W61" s="238" t="s">
        <v>763</v>
      </c>
      <c r="X61" s="136" t="s">
        <v>2107</v>
      </c>
      <c r="Y61" s="137" t="s">
        <v>2124</v>
      </c>
      <c r="Z61" s="237" t="str">
        <f>IFERROR(VLOOKUP(Y61, 【参考】数式用!$A$4:$B$54, 2, FALSE), "")</f>
        <v>79</v>
      </c>
    </row>
    <row r="62" spans="1:26" ht="38.25" customHeight="1">
      <c r="A62" s="20"/>
      <c r="B62" s="110">
        <f t="shared" si="0"/>
        <v>23</v>
      </c>
      <c r="C62" s="270" t="s">
        <v>2075</v>
      </c>
      <c r="D62" s="271"/>
      <c r="E62" s="271"/>
      <c r="F62" s="271"/>
      <c r="G62" s="271"/>
      <c r="H62" s="271"/>
      <c r="I62" s="271"/>
      <c r="J62" s="271"/>
      <c r="K62" s="271"/>
      <c r="L62" s="272"/>
      <c r="M62" s="277" t="s">
        <v>2105</v>
      </c>
      <c r="N62" s="278"/>
      <c r="O62" s="278"/>
      <c r="P62" s="278"/>
      <c r="Q62" s="279"/>
      <c r="R62" s="280" t="s">
        <v>4</v>
      </c>
      <c r="S62" s="281"/>
      <c r="T62" s="281"/>
      <c r="U62" s="281"/>
      <c r="V62" s="282"/>
      <c r="W62" s="238" t="s">
        <v>763</v>
      </c>
      <c r="X62" s="136" t="s">
        <v>2107</v>
      </c>
      <c r="Y62" s="137" t="s">
        <v>1942</v>
      </c>
      <c r="Z62" s="237" t="str">
        <f>IFERROR(VLOOKUP(Y62, 【参考】数式用!$A$4:$B$54, 2, FALSE), "")</f>
        <v>32</v>
      </c>
    </row>
    <row r="63" spans="1:26" ht="38.25" customHeight="1">
      <c r="A63" s="20"/>
      <c r="B63" s="110">
        <f t="shared" si="0"/>
        <v>24</v>
      </c>
      <c r="C63" s="270" t="s">
        <v>2076</v>
      </c>
      <c r="D63" s="271"/>
      <c r="E63" s="271"/>
      <c r="F63" s="271"/>
      <c r="G63" s="271"/>
      <c r="H63" s="271"/>
      <c r="I63" s="271"/>
      <c r="J63" s="271"/>
      <c r="K63" s="271"/>
      <c r="L63" s="272"/>
      <c r="M63" s="277" t="s">
        <v>2105</v>
      </c>
      <c r="N63" s="278"/>
      <c r="O63" s="278"/>
      <c r="P63" s="278"/>
      <c r="Q63" s="279"/>
      <c r="R63" s="280" t="s">
        <v>4</v>
      </c>
      <c r="S63" s="281"/>
      <c r="T63" s="281"/>
      <c r="U63" s="281"/>
      <c r="V63" s="282"/>
      <c r="W63" s="238" t="s">
        <v>763</v>
      </c>
      <c r="X63" s="136" t="s">
        <v>2107</v>
      </c>
      <c r="Y63" s="137" t="s">
        <v>2125</v>
      </c>
      <c r="Z63" s="237" t="str">
        <f>IFERROR(VLOOKUP(Y63, 【参考】数式用!$A$4:$B$54, 2, FALSE), "")</f>
        <v>38</v>
      </c>
    </row>
    <row r="64" spans="1:26" ht="38.25" customHeight="1">
      <c r="A64" s="20"/>
      <c r="B64" s="110">
        <f t="shared" si="0"/>
        <v>25</v>
      </c>
      <c r="C64" s="270" t="s">
        <v>2077</v>
      </c>
      <c r="D64" s="271"/>
      <c r="E64" s="271"/>
      <c r="F64" s="271"/>
      <c r="G64" s="271"/>
      <c r="H64" s="271"/>
      <c r="I64" s="271"/>
      <c r="J64" s="271"/>
      <c r="K64" s="271"/>
      <c r="L64" s="272"/>
      <c r="M64" s="277" t="s">
        <v>2105</v>
      </c>
      <c r="N64" s="278"/>
      <c r="O64" s="278"/>
      <c r="P64" s="278"/>
      <c r="Q64" s="279"/>
      <c r="R64" s="280" t="s">
        <v>4</v>
      </c>
      <c r="S64" s="281"/>
      <c r="T64" s="281"/>
      <c r="U64" s="281"/>
      <c r="V64" s="282"/>
      <c r="W64" s="238" t="s">
        <v>763</v>
      </c>
      <c r="X64" s="136" t="s">
        <v>2107</v>
      </c>
      <c r="Y64" s="137" t="s">
        <v>1948</v>
      </c>
      <c r="Z64" s="237" t="str">
        <f>IFERROR(VLOOKUP(Y64, 【参考】数式用!$A$4:$B$54, 2, FALSE), "")</f>
        <v>37</v>
      </c>
    </row>
    <row r="65" spans="1:26" ht="38.25" customHeight="1">
      <c r="A65" s="20"/>
      <c r="B65" s="110">
        <f t="shared" si="0"/>
        <v>26</v>
      </c>
      <c r="C65" s="270" t="s">
        <v>2078</v>
      </c>
      <c r="D65" s="271"/>
      <c r="E65" s="271"/>
      <c r="F65" s="271"/>
      <c r="G65" s="271"/>
      <c r="H65" s="271"/>
      <c r="I65" s="271"/>
      <c r="J65" s="271"/>
      <c r="K65" s="271"/>
      <c r="L65" s="272"/>
      <c r="M65" s="277" t="s">
        <v>2105</v>
      </c>
      <c r="N65" s="278"/>
      <c r="O65" s="278"/>
      <c r="P65" s="278"/>
      <c r="Q65" s="279"/>
      <c r="R65" s="280" t="s">
        <v>4</v>
      </c>
      <c r="S65" s="281"/>
      <c r="T65" s="281"/>
      <c r="U65" s="281"/>
      <c r="V65" s="282"/>
      <c r="W65" s="238" t="s">
        <v>763</v>
      </c>
      <c r="X65" s="136" t="s">
        <v>2107</v>
      </c>
      <c r="Y65" s="137" t="s">
        <v>2126</v>
      </c>
      <c r="Z65" s="237" t="str">
        <f>IFERROR(VLOOKUP(Y65, 【参考】数式用!$A$4:$B$54, 2, FALSE), "")</f>
        <v>39</v>
      </c>
    </row>
    <row r="66" spans="1:26" ht="38.25" customHeight="1">
      <c r="A66" s="20"/>
      <c r="B66" s="110">
        <f t="shared" si="0"/>
        <v>27</v>
      </c>
      <c r="C66" s="270" t="s">
        <v>2079</v>
      </c>
      <c r="D66" s="271"/>
      <c r="E66" s="271"/>
      <c r="F66" s="271"/>
      <c r="G66" s="271"/>
      <c r="H66" s="271"/>
      <c r="I66" s="271"/>
      <c r="J66" s="271"/>
      <c r="K66" s="271"/>
      <c r="L66" s="272"/>
      <c r="M66" s="277" t="s">
        <v>2104</v>
      </c>
      <c r="N66" s="278"/>
      <c r="O66" s="278"/>
      <c r="P66" s="278"/>
      <c r="Q66" s="279"/>
      <c r="R66" s="280" t="s">
        <v>4</v>
      </c>
      <c r="S66" s="281"/>
      <c r="T66" s="281"/>
      <c r="U66" s="281"/>
      <c r="V66" s="282"/>
      <c r="W66" s="238" t="s">
        <v>763</v>
      </c>
      <c r="X66" s="136" t="s">
        <v>2107</v>
      </c>
      <c r="Y66" s="137" t="s">
        <v>1860</v>
      </c>
      <c r="Z66" s="237" t="str">
        <f>IFERROR(VLOOKUP(Y66, 【参考】数式用!$A$4:$B$54, 2, FALSE), "")</f>
        <v>51</v>
      </c>
    </row>
    <row r="67" spans="1:26" ht="38.25" customHeight="1">
      <c r="A67" s="20"/>
      <c r="B67" s="110">
        <f t="shared" si="0"/>
        <v>28</v>
      </c>
      <c r="C67" s="270" t="s">
        <v>2080</v>
      </c>
      <c r="D67" s="271"/>
      <c r="E67" s="271"/>
      <c r="F67" s="271"/>
      <c r="G67" s="271"/>
      <c r="H67" s="271"/>
      <c r="I67" s="271"/>
      <c r="J67" s="271"/>
      <c r="K67" s="271"/>
      <c r="L67" s="272"/>
      <c r="M67" s="277" t="s">
        <v>2105</v>
      </c>
      <c r="N67" s="278"/>
      <c r="O67" s="278"/>
      <c r="P67" s="278"/>
      <c r="Q67" s="279"/>
      <c r="R67" s="280" t="s">
        <v>4</v>
      </c>
      <c r="S67" s="281"/>
      <c r="T67" s="281"/>
      <c r="U67" s="281"/>
      <c r="V67" s="282"/>
      <c r="W67" s="238" t="s">
        <v>763</v>
      </c>
      <c r="X67" s="136" t="s">
        <v>2107</v>
      </c>
      <c r="Y67" s="137" t="s">
        <v>1861</v>
      </c>
      <c r="Z67" s="237" t="str">
        <f>IFERROR(VLOOKUP(Y67, 【参考】数式用!$A$4:$B$54, 2, FALSE), "")</f>
        <v>54</v>
      </c>
    </row>
    <row r="68" spans="1:26" ht="38.25" customHeight="1">
      <c r="A68" s="20"/>
      <c r="B68" s="110">
        <f t="shared" si="0"/>
        <v>29</v>
      </c>
      <c r="C68" s="270" t="s">
        <v>2081</v>
      </c>
      <c r="D68" s="271"/>
      <c r="E68" s="271"/>
      <c r="F68" s="271"/>
      <c r="G68" s="271"/>
      <c r="H68" s="271"/>
      <c r="I68" s="271"/>
      <c r="J68" s="271"/>
      <c r="K68" s="271"/>
      <c r="L68" s="272"/>
      <c r="M68" s="277" t="s">
        <v>2104</v>
      </c>
      <c r="N68" s="278"/>
      <c r="O68" s="278"/>
      <c r="P68" s="278"/>
      <c r="Q68" s="279"/>
      <c r="R68" s="280" t="s">
        <v>4</v>
      </c>
      <c r="S68" s="281"/>
      <c r="T68" s="281"/>
      <c r="U68" s="281"/>
      <c r="V68" s="282"/>
      <c r="W68" s="238" t="s">
        <v>763</v>
      </c>
      <c r="X68" s="136" t="s">
        <v>2107</v>
      </c>
      <c r="Y68" s="137" t="s">
        <v>1958</v>
      </c>
      <c r="Z68" s="237" t="str">
        <f>IFERROR(VLOOKUP(Y68, 【参考】数式用!$A$4:$B$54, 2, FALSE), "")</f>
        <v>21</v>
      </c>
    </row>
    <row r="69" spans="1:26" ht="38.25" customHeight="1">
      <c r="A69" s="20"/>
      <c r="B69" s="110">
        <f t="shared" si="0"/>
        <v>30</v>
      </c>
      <c r="C69" s="270" t="s">
        <v>2082</v>
      </c>
      <c r="D69" s="271"/>
      <c r="E69" s="271"/>
      <c r="F69" s="271"/>
      <c r="G69" s="271"/>
      <c r="H69" s="271"/>
      <c r="I69" s="271"/>
      <c r="J69" s="271"/>
      <c r="K69" s="271"/>
      <c r="L69" s="272"/>
      <c r="M69" s="277" t="s">
        <v>2104</v>
      </c>
      <c r="N69" s="278"/>
      <c r="O69" s="278"/>
      <c r="P69" s="278"/>
      <c r="Q69" s="279"/>
      <c r="R69" s="280" t="s">
        <v>4</v>
      </c>
      <c r="S69" s="281"/>
      <c r="T69" s="281"/>
      <c r="U69" s="281"/>
      <c r="V69" s="282"/>
      <c r="W69" s="238" t="s">
        <v>763</v>
      </c>
      <c r="X69" s="136" t="s">
        <v>2107</v>
      </c>
      <c r="Y69" s="137" t="s">
        <v>1961</v>
      </c>
      <c r="Z69" s="237" t="str">
        <f>IFERROR(VLOOKUP(Y69, 【参考】数式用!$A$4:$B$54, 2, FALSE), "")</f>
        <v>24</v>
      </c>
    </row>
    <row r="70" spans="1:26" ht="38.25" customHeight="1">
      <c r="A70" s="20"/>
      <c r="B70" s="110">
        <f t="shared" si="0"/>
        <v>31</v>
      </c>
      <c r="C70" s="270" t="s">
        <v>2083</v>
      </c>
      <c r="D70" s="271"/>
      <c r="E70" s="271"/>
      <c r="F70" s="271"/>
      <c r="G70" s="271"/>
      <c r="H70" s="271"/>
      <c r="I70" s="271"/>
      <c r="J70" s="271"/>
      <c r="K70" s="271"/>
      <c r="L70" s="272"/>
      <c r="M70" s="277" t="s">
        <v>2104</v>
      </c>
      <c r="N70" s="278"/>
      <c r="O70" s="278"/>
      <c r="P70" s="278"/>
      <c r="Q70" s="279"/>
      <c r="R70" s="280" t="s">
        <v>4</v>
      </c>
      <c r="S70" s="281"/>
      <c r="T70" s="281"/>
      <c r="U70" s="281"/>
      <c r="V70" s="282"/>
      <c r="W70" s="238" t="s">
        <v>763</v>
      </c>
      <c r="X70" s="136" t="s">
        <v>2107</v>
      </c>
      <c r="Y70" s="137" t="s">
        <v>1862</v>
      </c>
      <c r="Z70" s="237" t="str">
        <f>IFERROR(VLOOKUP(Y70, 【参考】数式用!$A$4:$B$54, 2, FALSE), "")</f>
        <v>52</v>
      </c>
    </row>
    <row r="71" spans="1:26" ht="38.25" customHeight="1">
      <c r="A71" s="20"/>
      <c r="B71" s="110">
        <f t="shared" si="0"/>
        <v>32</v>
      </c>
      <c r="C71" s="270" t="s">
        <v>2084</v>
      </c>
      <c r="D71" s="271"/>
      <c r="E71" s="271"/>
      <c r="F71" s="271"/>
      <c r="G71" s="271"/>
      <c r="H71" s="271"/>
      <c r="I71" s="271"/>
      <c r="J71" s="271"/>
      <c r="K71" s="271"/>
      <c r="L71" s="272"/>
      <c r="M71" s="277" t="s">
        <v>2104</v>
      </c>
      <c r="N71" s="278"/>
      <c r="O71" s="278"/>
      <c r="P71" s="278"/>
      <c r="Q71" s="279"/>
      <c r="R71" s="280" t="s">
        <v>4</v>
      </c>
      <c r="S71" s="281"/>
      <c r="T71" s="281"/>
      <c r="U71" s="281"/>
      <c r="V71" s="282"/>
      <c r="W71" s="238" t="s">
        <v>763</v>
      </c>
      <c r="X71" s="136" t="s">
        <v>2107</v>
      </c>
      <c r="Y71" s="137" t="s">
        <v>1966</v>
      </c>
      <c r="Z71" s="237" t="str">
        <f>IFERROR(VLOOKUP(Y71, 【参考】数式用!$A$4:$B$54, 2, FALSE), "")</f>
        <v>22</v>
      </c>
    </row>
    <row r="72" spans="1:26" ht="38.25" customHeight="1">
      <c r="A72" s="20"/>
      <c r="B72" s="110">
        <f t="shared" si="0"/>
        <v>33</v>
      </c>
      <c r="C72" s="270" t="s">
        <v>2085</v>
      </c>
      <c r="D72" s="271"/>
      <c r="E72" s="271"/>
      <c r="F72" s="271"/>
      <c r="G72" s="271"/>
      <c r="H72" s="271"/>
      <c r="I72" s="271"/>
      <c r="J72" s="271"/>
      <c r="K72" s="271"/>
      <c r="L72" s="272"/>
      <c r="M72" s="277" t="s">
        <v>2104</v>
      </c>
      <c r="N72" s="278"/>
      <c r="O72" s="278"/>
      <c r="P72" s="278"/>
      <c r="Q72" s="279"/>
      <c r="R72" s="280" t="s">
        <v>4</v>
      </c>
      <c r="S72" s="281"/>
      <c r="T72" s="281"/>
      <c r="U72" s="281"/>
      <c r="V72" s="282"/>
      <c r="W72" s="238" t="s">
        <v>763</v>
      </c>
      <c r="X72" s="136" t="s">
        <v>2107</v>
      </c>
      <c r="Y72" s="137" t="s">
        <v>1969</v>
      </c>
      <c r="Z72" s="237" t="str">
        <f>IFERROR(VLOOKUP(Y72, 【参考】数式用!$A$4:$B$54, 2, FALSE), "")</f>
        <v>25</v>
      </c>
    </row>
    <row r="73" spans="1:26" ht="38.25" customHeight="1">
      <c r="A73" s="20"/>
      <c r="B73" s="110">
        <f t="shared" si="0"/>
        <v>34</v>
      </c>
      <c r="C73" s="270" t="s">
        <v>2086</v>
      </c>
      <c r="D73" s="271"/>
      <c r="E73" s="271"/>
      <c r="F73" s="271"/>
      <c r="G73" s="271"/>
      <c r="H73" s="271"/>
      <c r="I73" s="271"/>
      <c r="J73" s="271"/>
      <c r="K73" s="271"/>
      <c r="L73" s="272"/>
      <c r="M73" s="277" t="s">
        <v>2104</v>
      </c>
      <c r="N73" s="278"/>
      <c r="O73" s="278"/>
      <c r="P73" s="278"/>
      <c r="Q73" s="279"/>
      <c r="R73" s="280" t="s">
        <v>4</v>
      </c>
      <c r="S73" s="281"/>
      <c r="T73" s="281"/>
      <c r="U73" s="281"/>
      <c r="V73" s="282"/>
      <c r="W73" s="238" t="s">
        <v>763</v>
      </c>
      <c r="X73" s="136" t="s">
        <v>2107</v>
      </c>
      <c r="Y73" s="137" t="s">
        <v>2127</v>
      </c>
      <c r="Z73" s="237" t="str">
        <f>IFERROR(VLOOKUP(Y73, 【参考】数式用!$A$4:$B$54, 2, FALSE), "")</f>
        <v>23</v>
      </c>
    </row>
    <row r="74" spans="1:26" ht="38.25" customHeight="1">
      <c r="A74" s="20"/>
      <c r="B74" s="110">
        <f t="shared" si="0"/>
        <v>35</v>
      </c>
      <c r="C74" s="270" t="s">
        <v>2087</v>
      </c>
      <c r="D74" s="271"/>
      <c r="E74" s="271"/>
      <c r="F74" s="271"/>
      <c r="G74" s="271"/>
      <c r="H74" s="271"/>
      <c r="I74" s="271"/>
      <c r="J74" s="271"/>
      <c r="K74" s="271"/>
      <c r="L74" s="272"/>
      <c r="M74" s="277" t="s">
        <v>2104</v>
      </c>
      <c r="N74" s="278"/>
      <c r="O74" s="278"/>
      <c r="P74" s="278"/>
      <c r="Q74" s="279"/>
      <c r="R74" s="280" t="s">
        <v>4</v>
      </c>
      <c r="S74" s="281"/>
      <c r="T74" s="281"/>
      <c r="U74" s="281"/>
      <c r="V74" s="282"/>
      <c r="W74" s="238" t="s">
        <v>763</v>
      </c>
      <c r="X74" s="136" t="s">
        <v>2107</v>
      </c>
      <c r="Y74" s="137" t="s">
        <v>2128</v>
      </c>
      <c r="Z74" s="237" t="str">
        <f>IFERROR(VLOOKUP(Y74, 【参考】数式用!$A$4:$B$54, 2, FALSE), "")</f>
        <v>26</v>
      </c>
    </row>
    <row r="75" spans="1:26" ht="38.25" customHeight="1">
      <c r="A75" s="20"/>
      <c r="B75" s="110">
        <f t="shared" si="0"/>
        <v>36</v>
      </c>
      <c r="C75" s="270" t="s">
        <v>2088</v>
      </c>
      <c r="D75" s="271"/>
      <c r="E75" s="271"/>
      <c r="F75" s="271"/>
      <c r="G75" s="271"/>
      <c r="H75" s="271"/>
      <c r="I75" s="271"/>
      <c r="J75" s="271"/>
      <c r="K75" s="271"/>
      <c r="L75" s="272"/>
      <c r="M75" s="277" t="s">
        <v>2104</v>
      </c>
      <c r="N75" s="278"/>
      <c r="O75" s="278"/>
      <c r="P75" s="278"/>
      <c r="Q75" s="279"/>
      <c r="R75" s="280" t="s">
        <v>4</v>
      </c>
      <c r="S75" s="281"/>
      <c r="T75" s="281"/>
      <c r="U75" s="281"/>
      <c r="V75" s="282"/>
      <c r="W75" s="238" t="s">
        <v>763</v>
      </c>
      <c r="X75" s="136" t="s">
        <v>2107</v>
      </c>
      <c r="Y75" s="137" t="s">
        <v>1863</v>
      </c>
      <c r="Z75" s="237" t="str">
        <f>IFERROR(VLOOKUP(Y75, 【参考】数式用!$A$4:$B$54, 2, FALSE), "")</f>
        <v>55</v>
      </c>
    </row>
    <row r="76" spans="1:26" ht="38.25" customHeight="1">
      <c r="A76" s="20"/>
      <c r="B76" s="110">
        <f t="shared" si="0"/>
        <v>37</v>
      </c>
      <c r="C76" s="270" t="s">
        <v>2089</v>
      </c>
      <c r="D76" s="271"/>
      <c r="E76" s="271"/>
      <c r="F76" s="271"/>
      <c r="G76" s="271"/>
      <c r="H76" s="271"/>
      <c r="I76" s="271"/>
      <c r="J76" s="271"/>
      <c r="K76" s="271"/>
      <c r="L76" s="272"/>
      <c r="M76" s="277" t="s">
        <v>2104</v>
      </c>
      <c r="N76" s="278"/>
      <c r="O76" s="278"/>
      <c r="P76" s="278"/>
      <c r="Q76" s="279"/>
      <c r="R76" s="280" t="s">
        <v>4</v>
      </c>
      <c r="S76" s="281"/>
      <c r="T76" s="281"/>
      <c r="U76" s="281"/>
      <c r="V76" s="282"/>
      <c r="W76" s="238" t="s">
        <v>763</v>
      </c>
      <c r="X76" s="136" t="s">
        <v>2107</v>
      </c>
      <c r="Y76" s="137" t="s">
        <v>2129</v>
      </c>
      <c r="Z76" s="237" t="str">
        <f>IFERROR(VLOOKUP(Y76, 【参考】数式用!$A$4:$B$54, 2, FALSE), "")</f>
        <v>2A</v>
      </c>
    </row>
    <row r="77" spans="1:26" ht="38.25" customHeight="1">
      <c r="A77" s="20"/>
      <c r="B77" s="110">
        <f t="shared" si="0"/>
        <v>38</v>
      </c>
      <c r="C77" s="270" t="s">
        <v>2090</v>
      </c>
      <c r="D77" s="271"/>
      <c r="E77" s="271"/>
      <c r="F77" s="271"/>
      <c r="G77" s="271"/>
      <c r="H77" s="271"/>
      <c r="I77" s="271"/>
      <c r="J77" s="271"/>
      <c r="K77" s="271"/>
      <c r="L77" s="272"/>
      <c r="M77" s="277" t="s">
        <v>2104</v>
      </c>
      <c r="N77" s="278"/>
      <c r="O77" s="278"/>
      <c r="P77" s="278"/>
      <c r="Q77" s="279"/>
      <c r="R77" s="280" t="s">
        <v>4</v>
      </c>
      <c r="S77" s="281"/>
      <c r="T77" s="281"/>
      <c r="U77" s="281"/>
      <c r="V77" s="282"/>
      <c r="W77" s="238" t="s">
        <v>763</v>
      </c>
      <c r="X77" s="136" t="s">
        <v>2107</v>
      </c>
      <c r="Y77" s="137" t="s">
        <v>2130</v>
      </c>
      <c r="Z77" s="237" t="str">
        <f>IFERROR(VLOOKUP(Y77, 【参考】数式用!$A$4:$B$54, 2, FALSE), "")</f>
        <v>2B</v>
      </c>
    </row>
    <row r="78" spans="1:26" ht="38.25" customHeight="1">
      <c r="A78" s="20"/>
      <c r="B78" s="110">
        <f t="shared" si="0"/>
        <v>39</v>
      </c>
      <c r="C78" s="270" t="s">
        <v>2091</v>
      </c>
      <c r="D78" s="271"/>
      <c r="E78" s="271"/>
      <c r="F78" s="271"/>
      <c r="G78" s="271"/>
      <c r="H78" s="271"/>
      <c r="I78" s="271"/>
      <c r="J78" s="271"/>
      <c r="K78" s="271"/>
      <c r="L78" s="272"/>
      <c r="M78" s="277" t="s">
        <v>2105</v>
      </c>
      <c r="N78" s="278"/>
      <c r="O78" s="278"/>
      <c r="P78" s="278"/>
      <c r="Q78" s="279"/>
      <c r="R78" s="280" t="s">
        <v>4</v>
      </c>
      <c r="S78" s="281"/>
      <c r="T78" s="281"/>
      <c r="U78" s="281"/>
      <c r="V78" s="282"/>
      <c r="W78" s="238" t="s">
        <v>763</v>
      </c>
      <c r="X78" s="136" t="s">
        <v>2108</v>
      </c>
      <c r="Y78" s="137" t="s">
        <v>2131</v>
      </c>
      <c r="Z78" s="237" t="str">
        <f>IFERROR(VLOOKUP(Y78, 【参考】数式用!$A$4:$B$54, 2, FALSE), "")</f>
        <v>A2</v>
      </c>
    </row>
    <row r="79" spans="1:26" ht="38.25" customHeight="1">
      <c r="A79" s="20"/>
      <c r="B79" s="110">
        <f t="shared" si="0"/>
        <v>40</v>
      </c>
      <c r="C79" s="270" t="s">
        <v>2092</v>
      </c>
      <c r="D79" s="271"/>
      <c r="E79" s="271"/>
      <c r="F79" s="271"/>
      <c r="G79" s="271"/>
      <c r="H79" s="271"/>
      <c r="I79" s="271"/>
      <c r="J79" s="271"/>
      <c r="K79" s="271"/>
      <c r="L79" s="272"/>
      <c r="M79" s="277" t="s">
        <v>2105</v>
      </c>
      <c r="N79" s="278"/>
      <c r="O79" s="278"/>
      <c r="P79" s="278"/>
      <c r="Q79" s="279"/>
      <c r="R79" s="280" t="s">
        <v>4</v>
      </c>
      <c r="S79" s="281"/>
      <c r="T79" s="281"/>
      <c r="U79" s="281"/>
      <c r="V79" s="282"/>
      <c r="W79" s="238" t="s">
        <v>763</v>
      </c>
      <c r="X79" s="136" t="s">
        <v>2108</v>
      </c>
      <c r="Y79" s="137" t="s">
        <v>2132</v>
      </c>
      <c r="Z79" s="237" t="str">
        <f>IFERROR(VLOOKUP(Y79, 【参考】数式用!$A$4:$B$54, 2, FALSE), "")</f>
        <v>A3</v>
      </c>
    </row>
    <row r="80" spans="1:26" ht="38.25" customHeight="1">
      <c r="A80" s="20"/>
      <c r="B80" s="110">
        <f t="shared" si="0"/>
        <v>41</v>
      </c>
      <c r="C80" s="270" t="s">
        <v>2093</v>
      </c>
      <c r="D80" s="271"/>
      <c r="E80" s="271"/>
      <c r="F80" s="271"/>
      <c r="G80" s="271"/>
      <c r="H80" s="271"/>
      <c r="I80" s="271"/>
      <c r="J80" s="271"/>
      <c r="K80" s="271"/>
      <c r="L80" s="272"/>
      <c r="M80" s="277" t="s">
        <v>2105</v>
      </c>
      <c r="N80" s="278"/>
      <c r="O80" s="278"/>
      <c r="P80" s="278"/>
      <c r="Q80" s="279"/>
      <c r="R80" s="280" t="s">
        <v>4</v>
      </c>
      <c r="S80" s="281"/>
      <c r="T80" s="281"/>
      <c r="U80" s="281"/>
      <c r="V80" s="282"/>
      <c r="W80" s="238" t="s">
        <v>763</v>
      </c>
      <c r="X80" s="136" t="s">
        <v>2108</v>
      </c>
      <c r="Y80" s="137" t="s">
        <v>2133</v>
      </c>
      <c r="Z80" s="237" t="str">
        <f>IFERROR(VLOOKUP(Y80, 【参考】数式用!$A$4:$B$54, 2, FALSE), "")</f>
        <v>A4</v>
      </c>
    </row>
    <row r="81" spans="1:26" ht="38.25" customHeight="1">
      <c r="A81" s="20"/>
      <c r="B81" s="110">
        <f t="shared" si="0"/>
        <v>42</v>
      </c>
      <c r="C81" s="270" t="s">
        <v>2094</v>
      </c>
      <c r="D81" s="271"/>
      <c r="E81" s="271"/>
      <c r="F81" s="271"/>
      <c r="G81" s="271"/>
      <c r="H81" s="271"/>
      <c r="I81" s="271"/>
      <c r="J81" s="271"/>
      <c r="K81" s="271"/>
      <c r="L81" s="272"/>
      <c r="M81" s="277" t="s">
        <v>2105</v>
      </c>
      <c r="N81" s="278"/>
      <c r="O81" s="278"/>
      <c r="P81" s="278"/>
      <c r="Q81" s="279"/>
      <c r="R81" s="280" t="s">
        <v>4</v>
      </c>
      <c r="S81" s="281"/>
      <c r="T81" s="281"/>
      <c r="U81" s="281"/>
      <c r="V81" s="282"/>
      <c r="W81" s="238" t="s">
        <v>763</v>
      </c>
      <c r="X81" s="136" t="s">
        <v>2109</v>
      </c>
      <c r="Y81" s="137" t="s">
        <v>2134</v>
      </c>
      <c r="Z81" s="237" t="str">
        <f>IFERROR(VLOOKUP(Y81, 【参考】数式用!$A$4:$B$54, 2, FALSE), "")</f>
        <v>A6</v>
      </c>
    </row>
    <row r="82" spans="1:26" ht="38.25" customHeight="1">
      <c r="A82" s="20"/>
      <c r="B82" s="110">
        <f t="shared" si="0"/>
        <v>43</v>
      </c>
      <c r="C82" s="270" t="s">
        <v>2095</v>
      </c>
      <c r="D82" s="271"/>
      <c r="E82" s="271"/>
      <c r="F82" s="271"/>
      <c r="G82" s="271"/>
      <c r="H82" s="271"/>
      <c r="I82" s="271"/>
      <c r="J82" s="271"/>
      <c r="K82" s="271"/>
      <c r="L82" s="272"/>
      <c r="M82" s="277" t="s">
        <v>2105</v>
      </c>
      <c r="N82" s="278"/>
      <c r="O82" s="278"/>
      <c r="P82" s="278"/>
      <c r="Q82" s="279"/>
      <c r="R82" s="280" t="s">
        <v>4</v>
      </c>
      <c r="S82" s="281"/>
      <c r="T82" s="281"/>
      <c r="U82" s="281"/>
      <c r="V82" s="282"/>
      <c r="W82" s="238" t="s">
        <v>763</v>
      </c>
      <c r="X82" s="136" t="s">
        <v>2109</v>
      </c>
      <c r="Y82" s="137" t="s">
        <v>2135</v>
      </c>
      <c r="Z82" s="237" t="str">
        <f>IFERROR(VLOOKUP(Y82, 【参考】数式用!$A$4:$B$54, 2, FALSE), "")</f>
        <v>A7</v>
      </c>
    </row>
    <row r="83" spans="1:26" ht="38.25" customHeight="1">
      <c r="A83" s="20"/>
      <c r="B83" s="110">
        <f t="shared" si="0"/>
        <v>44</v>
      </c>
      <c r="C83" s="270" t="s">
        <v>2096</v>
      </c>
      <c r="D83" s="271"/>
      <c r="E83" s="271"/>
      <c r="F83" s="271"/>
      <c r="G83" s="271"/>
      <c r="H83" s="271"/>
      <c r="I83" s="271"/>
      <c r="J83" s="271"/>
      <c r="K83" s="271"/>
      <c r="L83" s="272"/>
      <c r="M83" s="277" t="s">
        <v>2105</v>
      </c>
      <c r="N83" s="278"/>
      <c r="O83" s="278"/>
      <c r="P83" s="278"/>
      <c r="Q83" s="279"/>
      <c r="R83" s="280" t="s">
        <v>4</v>
      </c>
      <c r="S83" s="281"/>
      <c r="T83" s="281"/>
      <c r="U83" s="281"/>
      <c r="V83" s="282"/>
      <c r="W83" s="238" t="s">
        <v>763</v>
      </c>
      <c r="X83" s="136" t="s">
        <v>2109</v>
      </c>
      <c r="Y83" s="137" t="s">
        <v>2136</v>
      </c>
      <c r="Z83" s="237" t="str">
        <f>IFERROR(VLOOKUP(Y83, 【参考】数式用!$A$4:$B$54, 2, FALSE), "")</f>
        <v>A8</v>
      </c>
    </row>
    <row r="84" spans="1:26" ht="38.25" customHeight="1">
      <c r="A84" s="20"/>
      <c r="B84" s="110">
        <f t="shared" si="0"/>
        <v>45</v>
      </c>
      <c r="C84" s="270" t="s">
        <v>2097</v>
      </c>
      <c r="D84" s="271"/>
      <c r="E84" s="271"/>
      <c r="F84" s="271"/>
      <c r="G84" s="271"/>
      <c r="H84" s="271"/>
      <c r="I84" s="271"/>
      <c r="J84" s="271"/>
      <c r="K84" s="271"/>
      <c r="L84" s="272"/>
      <c r="M84" s="277" t="s">
        <v>2105</v>
      </c>
      <c r="N84" s="278"/>
      <c r="O84" s="278"/>
      <c r="P84" s="278"/>
      <c r="Q84" s="279"/>
      <c r="R84" s="280" t="s">
        <v>4</v>
      </c>
      <c r="S84" s="281"/>
      <c r="T84" s="281"/>
      <c r="U84" s="281"/>
      <c r="V84" s="282"/>
      <c r="W84" s="238" t="s">
        <v>763</v>
      </c>
      <c r="X84" s="136" t="s">
        <v>2108</v>
      </c>
      <c r="Y84" s="137" t="s">
        <v>2137</v>
      </c>
      <c r="Z84" s="237" t="str">
        <f>IFERROR(VLOOKUP(Y84, 【参考】数式用!$A$4:$B$54, 2, FALSE), "")</f>
        <v>AF</v>
      </c>
    </row>
    <row r="85" spans="1:26" ht="38.25" customHeight="1">
      <c r="A85" s="20"/>
      <c r="B85" s="110">
        <f t="shared" si="0"/>
        <v>46</v>
      </c>
      <c r="C85" s="270" t="s">
        <v>2098</v>
      </c>
      <c r="D85" s="271"/>
      <c r="E85" s="271"/>
      <c r="F85" s="271"/>
      <c r="G85" s="271"/>
      <c r="H85" s="271"/>
      <c r="I85" s="271"/>
      <c r="J85" s="271"/>
      <c r="K85" s="271"/>
      <c r="L85" s="272"/>
      <c r="M85" s="277" t="s">
        <v>2104</v>
      </c>
      <c r="N85" s="278"/>
      <c r="O85" s="278"/>
      <c r="P85" s="278"/>
      <c r="Q85" s="279"/>
      <c r="R85" s="280" t="s">
        <v>4</v>
      </c>
      <c r="S85" s="281"/>
      <c r="T85" s="281"/>
      <c r="U85" s="281"/>
      <c r="V85" s="282"/>
      <c r="W85" s="238" t="s">
        <v>763</v>
      </c>
      <c r="X85" s="136" t="s">
        <v>2108</v>
      </c>
      <c r="Y85" s="137" t="s">
        <v>2002</v>
      </c>
      <c r="Z85" s="237">
        <f>IFERROR(VLOOKUP(Y85, 【参考】数式用!$A$4:$B$54, 2, FALSE), "")</f>
        <v>13</v>
      </c>
    </row>
    <row r="86" spans="1:26" ht="38.25" customHeight="1">
      <c r="A86" s="20"/>
      <c r="B86" s="110">
        <f t="shared" si="0"/>
        <v>47</v>
      </c>
      <c r="C86" s="270" t="s">
        <v>2099</v>
      </c>
      <c r="D86" s="271"/>
      <c r="E86" s="271"/>
      <c r="F86" s="271"/>
      <c r="G86" s="271"/>
      <c r="H86" s="271"/>
      <c r="I86" s="271"/>
      <c r="J86" s="271"/>
      <c r="K86" s="271"/>
      <c r="L86" s="272"/>
      <c r="M86" s="277" t="s">
        <v>2104</v>
      </c>
      <c r="N86" s="278"/>
      <c r="O86" s="278"/>
      <c r="P86" s="278"/>
      <c r="Q86" s="279"/>
      <c r="R86" s="280" t="s">
        <v>4</v>
      </c>
      <c r="S86" s="281"/>
      <c r="T86" s="281"/>
      <c r="U86" s="281"/>
      <c r="V86" s="282"/>
      <c r="W86" s="238" t="s">
        <v>763</v>
      </c>
      <c r="X86" s="136" t="s">
        <v>2108</v>
      </c>
      <c r="Y86" s="137" t="s">
        <v>2005</v>
      </c>
      <c r="Z86" s="237">
        <f>IFERROR(VLOOKUP(Y86, 【参考】数式用!$A$4:$B$54, 2, FALSE), "")</f>
        <v>63</v>
      </c>
    </row>
    <row r="87" spans="1:26" ht="38.25" customHeight="1">
      <c r="A87" s="20"/>
      <c r="B87" s="110">
        <f t="shared" si="0"/>
        <v>48</v>
      </c>
      <c r="C87" s="270" t="s">
        <v>2100</v>
      </c>
      <c r="D87" s="271"/>
      <c r="E87" s="271"/>
      <c r="F87" s="271"/>
      <c r="G87" s="271"/>
      <c r="H87" s="271"/>
      <c r="I87" s="271"/>
      <c r="J87" s="271"/>
      <c r="K87" s="271"/>
      <c r="L87" s="272"/>
      <c r="M87" s="277" t="s">
        <v>2104</v>
      </c>
      <c r="N87" s="278"/>
      <c r="O87" s="278"/>
      <c r="P87" s="278"/>
      <c r="Q87" s="279"/>
      <c r="R87" s="280" t="s">
        <v>4</v>
      </c>
      <c r="S87" s="281"/>
      <c r="T87" s="281"/>
      <c r="U87" s="281"/>
      <c r="V87" s="282"/>
      <c r="W87" s="238" t="s">
        <v>763</v>
      </c>
      <c r="X87" s="136" t="s">
        <v>2108</v>
      </c>
      <c r="Y87" s="137" t="s">
        <v>2007</v>
      </c>
      <c r="Z87" s="237">
        <f>IFERROR(VLOOKUP(Y87, 【参考】数式用!$A$4:$B$54, 2, FALSE), "")</f>
        <v>14</v>
      </c>
    </row>
    <row r="88" spans="1:26" ht="38.25" customHeight="1">
      <c r="A88" s="20"/>
      <c r="B88" s="110">
        <f t="shared" si="0"/>
        <v>49</v>
      </c>
      <c r="C88" s="270" t="s">
        <v>2101</v>
      </c>
      <c r="D88" s="271"/>
      <c r="E88" s="271"/>
      <c r="F88" s="271"/>
      <c r="G88" s="271"/>
      <c r="H88" s="271"/>
      <c r="I88" s="271"/>
      <c r="J88" s="271"/>
      <c r="K88" s="271"/>
      <c r="L88" s="272"/>
      <c r="M88" s="277" t="s">
        <v>2104</v>
      </c>
      <c r="N88" s="278"/>
      <c r="O88" s="278"/>
      <c r="P88" s="278"/>
      <c r="Q88" s="279"/>
      <c r="R88" s="280" t="s">
        <v>4</v>
      </c>
      <c r="S88" s="281"/>
      <c r="T88" s="281"/>
      <c r="U88" s="281"/>
      <c r="V88" s="282"/>
      <c r="W88" s="238" t="s">
        <v>763</v>
      </c>
      <c r="X88" s="136" t="s">
        <v>2108</v>
      </c>
      <c r="Y88" s="137" t="s">
        <v>2009</v>
      </c>
      <c r="Z88" s="237">
        <f>IFERROR(VLOOKUP(Y88, 【参考】数式用!$A$4:$B$54, 2, FALSE), "")</f>
        <v>64</v>
      </c>
    </row>
    <row r="89" spans="1:26" ht="38.25" customHeight="1">
      <c r="A89" s="20"/>
      <c r="B89" s="110">
        <f t="shared" si="0"/>
        <v>50</v>
      </c>
      <c r="C89" s="270" t="s">
        <v>2102</v>
      </c>
      <c r="D89" s="271"/>
      <c r="E89" s="271"/>
      <c r="F89" s="271"/>
      <c r="G89" s="271"/>
      <c r="H89" s="271"/>
      <c r="I89" s="271"/>
      <c r="J89" s="271"/>
      <c r="K89" s="271"/>
      <c r="L89" s="272"/>
      <c r="M89" s="277" t="s">
        <v>2104</v>
      </c>
      <c r="N89" s="278"/>
      <c r="O89" s="278"/>
      <c r="P89" s="278"/>
      <c r="Q89" s="279"/>
      <c r="R89" s="280" t="s">
        <v>4</v>
      </c>
      <c r="S89" s="281"/>
      <c r="T89" s="281"/>
      <c r="U89" s="281"/>
      <c r="V89" s="282"/>
      <c r="W89" s="238" t="s">
        <v>763</v>
      </c>
      <c r="X89" s="136" t="s">
        <v>2108</v>
      </c>
      <c r="Y89" s="137" t="s">
        <v>2138</v>
      </c>
      <c r="Z89" s="237">
        <f>IFERROR(VLOOKUP(Y89, 【参考】数式用!$A$4:$B$54, 2, FALSE), "")</f>
        <v>43</v>
      </c>
    </row>
    <row r="90" spans="1:26" ht="38.25" customHeight="1">
      <c r="A90" s="20"/>
      <c r="B90" s="110">
        <f t="shared" si="0"/>
        <v>51</v>
      </c>
      <c r="C90" s="270" t="s">
        <v>2103</v>
      </c>
      <c r="D90" s="271"/>
      <c r="E90" s="271"/>
      <c r="F90" s="271"/>
      <c r="G90" s="271"/>
      <c r="H90" s="271"/>
      <c r="I90" s="271"/>
      <c r="J90" s="271"/>
      <c r="K90" s="271"/>
      <c r="L90" s="272"/>
      <c r="M90" s="277" t="s">
        <v>2105</v>
      </c>
      <c r="N90" s="278"/>
      <c r="O90" s="278"/>
      <c r="P90" s="278"/>
      <c r="Q90" s="279"/>
      <c r="R90" s="280" t="s">
        <v>4</v>
      </c>
      <c r="S90" s="281"/>
      <c r="T90" s="281"/>
      <c r="U90" s="281"/>
      <c r="V90" s="282"/>
      <c r="W90" s="238" t="s">
        <v>763</v>
      </c>
      <c r="X90" s="136" t="s">
        <v>2108</v>
      </c>
      <c r="Y90" s="137" t="s">
        <v>2139</v>
      </c>
      <c r="Z90" s="237">
        <f>IFERROR(VLOOKUP(Y90, 【参考】数式用!$A$4:$B$54, 2, FALSE), "")</f>
        <v>46</v>
      </c>
    </row>
    <row r="91" spans="1:26" ht="38.25" customHeight="1">
      <c r="A91" s="20"/>
      <c r="B91" s="110">
        <f t="shared" si="0"/>
        <v>52</v>
      </c>
      <c r="C91" s="270"/>
      <c r="D91" s="271"/>
      <c r="E91" s="271"/>
      <c r="F91" s="271"/>
      <c r="G91" s="271"/>
      <c r="H91" s="271"/>
      <c r="I91" s="271"/>
      <c r="J91" s="271"/>
      <c r="K91" s="271"/>
      <c r="L91" s="272"/>
      <c r="M91" s="276"/>
      <c r="N91" s="276"/>
      <c r="O91" s="276"/>
      <c r="P91" s="276"/>
      <c r="Q91" s="276"/>
      <c r="R91" s="525"/>
      <c r="S91" s="526"/>
      <c r="T91" s="526"/>
      <c r="U91" s="526"/>
      <c r="V91" s="527"/>
      <c r="W91" s="135"/>
      <c r="X91" s="136"/>
      <c r="Y91" s="137"/>
      <c r="Z91" s="237" t="str">
        <f>IFERROR(VLOOKUP(Y91, 【参考】数式用!$A$4:$B$54, 2, FALSE), "")</f>
        <v/>
      </c>
    </row>
    <row r="92" spans="1:26" ht="38.25" customHeight="1">
      <c r="A92" s="20"/>
      <c r="B92" s="110">
        <f t="shared" si="0"/>
        <v>53</v>
      </c>
      <c r="C92" s="270"/>
      <c r="D92" s="271"/>
      <c r="E92" s="271"/>
      <c r="F92" s="271"/>
      <c r="G92" s="271"/>
      <c r="H92" s="271"/>
      <c r="I92" s="271"/>
      <c r="J92" s="271"/>
      <c r="K92" s="271"/>
      <c r="L92" s="272"/>
      <c r="M92" s="276"/>
      <c r="N92" s="276"/>
      <c r="O92" s="276"/>
      <c r="P92" s="276"/>
      <c r="Q92" s="276"/>
      <c r="R92" s="525"/>
      <c r="S92" s="526"/>
      <c r="T92" s="526"/>
      <c r="U92" s="526"/>
      <c r="V92" s="527"/>
      <c r="W92" s="135"/>
      <c r="X92" s="136"/>
      <c r="Y92" s="137"/>
      <c r="Z92" s="237" t="str">
        <f>IFERROR(VLOOKUP(Y92, 【参考】数式用!$A$4:$B$54, 2, FALSE), "")</f>
        <v/>
      </c>
    </row>
    <row r="93" spans="1:26" ht="38.25" customHeight="1">
      <c r="A93" s="20"/>
      <c r="B93" s="110">
        <f t="shared" si="0"/>
        <v>54</v>
      </c>
      <c r="C93" s="270"/>
      <c r="D93" s="271"/>
      <c r="E93" s="271"/>
      <c r="F93" s="271"/>
      <c r="G93" s="271"/>
      <c r="H93" s="271"/>
      <c r="I93" s="271"/>
      <c r="J93" s="271"/>
      <c r="K93" s="271"/>
      <c r="L93" s="272"/>
      <c r="M93" s="276"/>
      <c r="N93" s="276"/>
      <c r="O93" s="276"/>
      <c r="P93" s="276"/>
      <c r="Q93" s="276"/>
      <c r="R93" s="525"/>
      <c r="S93" s="526"/>
      <c r="T93" s="526"/>
      <c r="U93" s="526"/>
      <c r="V93" s="527"/>
      <c r="W93" s="135"/>
      <c r="X93" s="136"/>
      <c r="Y93" s="137"/>
      <c r="Z93" s="237" t="str">
        <f>IFERROR(VLOOKUP(Y93, 【参考】数式用!$A$4:$B$54, 2, FALSE), "")</f>
        <v/>
      </c>
    </row>
    <row r="94" spans="1:26" ht="38.25" customHeight="1">
      <c r="A94" s="20"/>
      <c r="B94" s="110">
        <f t="shared" si="0"/>
        <v>55</v>
      </c>
      <c r="C94" s="270"/>
      <c r="D94" s="271"/>
      <c r="E94" s="271"/>
      <c r="F94" s="271"/>
      <c r="G94" s="271"/>
      <c r="H94" s="271"/>
      <c r="I94" s="271"/>
      <c r="J94" s="271"/>
      <c r="K94" s="271"/>
      <c r="L94" s="272"/>
      <c r="M94" s="276"/>
      <c r="N94" s="276"/>
      <c r="O94" s="276"/>
      <c r="P94" s="276"/>
      <c r="Q94" s="276"/>
      <c r="R94" s="525"/>
      <c r="S94" s="526"/>
      <c r="T94" s="526"/>
      <c r="U94" s="526"/>
      <c r="V94" s="527"/>
      <c r="W94" s="135"/>
      <c r="X94" s="136"/>
      <c r="Y94" s="137"/>
      <c r="Z94" s="237" t="str">
        <f>IFERROR(VLOOKUP(Y94, 【参考】数式用!$A$4:$B$54, 2, FALSE), "")</f>
        <v/>
      </c>
    </row>
    <row r="95" spans="1:26" ht="38.25" customHeight="1">
      <c r="A95" s="20"/>
      <c r="B95" s="110">
        <f t="shared" si="0"/>
        <v>56</v>
      </c>
      <c r="C95" s="270"/>
      <c r="D95" s="271"/>
      <c r="E95" s="271"/>
      <c r="F95" s="271"/>
      <c r="G95" s="271"/>
      <c r="H95" s="271"/>
      <c r="I95" s="271"/>
      <c r="J95" s="271"/>
      <c r="K95" s="271"/>
      <c r="L95" s="272"/>
      <c r="M95" s="276"/>
      <c r="N95" s="276"/>
      <c r="O95" s="276"/>
      <c r="P95" s="276"/>
      <c r="Q95" s="276"/>
      <c r="R95" s="525"/>
      <c r="S95" s="526"/>
      <c r="T95" s="526"/>
      <c r="U95" s="526"/>
      <c r="V95" s="527"/>
      <c r="W95" s="135"/>
      <c r="X95" s="136"/>
      <c r="Y95" s="137"/>
      <c r="Z95" s="237" t="str">
        <f>IFERROR(VLOOKUP(Y95, 【参考】数式用!$A$4:$B$54, 2, FALSE), "")</f>
        <v/>
      </c>
    </row>
    <row r="96" spans="1:26" ht="38.25" customHeight="1">
      <c r="A96" s="20"/>
      <c r="B96" s="110">
        <f t="shared" si="0"/>
        <v>57</v>
      </c>
      <c r="C96" s="270"/>
      <c r="D96" s="271"/>
      <c r="E96" s="271"/>
      <c r="F96" s="271"/>
      <c r="G96" s="271"/>
      <c r="H96" s="271"/>
      <c r="I96" s="271"/>
      <c r="J96" s="271"/>
      <c r="K96" s="271"/>
      <c r="L96" s="272"/>
      <c r="M96" s="276"/>
      <c r="N96" s="276"/>
      <c r="O96" s="276"/>
      <c r="P96" s="276"/>
      <c r="Q96" s="276"/>
      <c r="R96" s="525"/>
      <c r="S96" s="526"/>
      <c r="T96" s="526"/>
      <c r="U96" s="526"/>
      <c r="V96" s="527"/>
      <c r="W96" s="135"/>
      <c r="X96" s="136"/>
      <c r="Y96" s="137"/>
      <c r="Z96" s="237" t="str">
        <f>IFERROR(VLOOKUP(Y96, 【参考】数式用!$A$4:$B$54, 2, FALSE), "")</f>
        <v/>
      </c>
    </row>
    <row r="97" spans="1:26" ht="38.25" customHeight="1">
      <c r="A97" s="20"/>
      <c r="B97" s="110">
        <f t="shared" si="0"/>
        <v>58</v>
      </c>
      <c r="C97" s="270"/>
      <c r="D97" s="271"/>
      <c r="E97" s="271"/>
      <c r="F97" s="271"/>
      <c r="G97" s="271"/>
      <c r="H97" s="271"/>
      <c r="I97" s="271"/>
      <c r="J97" s="271"/>
      <c r="K97" s="271"/>
      <c r="L97" s="272"/>
      <c r="M97" s="276"/>
      <c r="N97" s="276"/>
      <c r="O97" s="276"/>
      <c r="P97" s="276"/>
      <c r="Q97" s="276"/>
      <c r="R97" s="525"/>
      <c r="S97" s="526"/>
      <c r="T97" s="526"/>
      <c r="U97" s="526"/>
      <c r="V97" s="527"/>
      <c r="W97" s="135"/>
      <c r="X97" s="136"/>
      <c r="Y97" s="137"/>
      <c r="Z97" s="237" t="str">
        <f>IFERROR(VLOOKUP(Y97, 【参考】数式用!$A$4:$B$54, 2, FALSE), "")</f>
        <v/>
      </c>
    </row>
    <row r="98" spans="1:26" ht="38.25" customHeight="1">
      <c r="A98" s="20"/>
      <c r="B98" s="110">
        <f t="shared" si="0"/>
        <v>59</v>
      </c>
      <c r="C98" s="270"/>
      <c r="D98" s="271"/>
      <c r="E98" s="271"/>
      <c r="F98" s="271"/>
      <c r="G98" s="271"/>
      <c r="H98" s="271"/>
      <c r="I98" s="271"/>
      <c r="J98" s="271"/>
      <c r="K98" s="271"/>
      <c r="L98" s="272"/>
      <c r="M98" s="276"/>
      <c r="N98" s="276"/>
      <c r="O98" s="276"/>
      <c r="P98" s="276"/>
      <c r="Q98" s="276"/>
      <c r="R98" s="525"/>
      <c r="S98" s="526"/>
      <c r="T98" s="526"/>
      <c r="U98" s="526"/>
      <c r="V98" s="527"/>
      <c r="W98" s="135"/>
      <c r="X98" s="136"/>
      <c r="Y98" s="137"/>
      <c r="Z98" s="237" t="str">
        <f>IFERROR(VLOOKUP(Y98, 【参考】数式用!$A$4:$B$54, 2, FALSE), "")</f>
        <v/>
      </c>
    </row>
    <row r="99" spans="1:26" ht="38.25" customHeight="1">
      <c r="A99" s="20"/>
      <c r="B99" s="110">
        <f t="shared" si="0"/>
        <v>60</v>
      </c>
      <c r="C99" s="270"/>
      <c r="D99" s="271"/>
      <c r="E99" s="271"/>
      <c r="F99" s="271"/>
      <c r="G99" s="271"/>
      <c r="H99" s="271"/>
      <c r="I99" s="271"/>
      <c r="J99" s="271"/>
      <c r="K99" s="271"/>
      <c r="L99" s="272"/>
      <c r="M99" s="276"/>
      <c r="N99" s="276"/>
      <c r="O99" s="276"/>
      <c r="P99" s="276"/>
      <c r="Q99" s="276"/>
      <c r="R99" s="525"/>
      <c r="S99" s="526"/>
      <c r="T99" s="526"/>
      <c r="U99" s="526"/>
      <c r="V99" s="527"/>
      <c r="W99" s="135"/>
      <c r="X99" s="136"/>
      <c r="Y99" s="137"/>
      <c r="Z99" s="237" t="str">
        <f>IFERROR(VLOOKUP(Y99, 【参考】数式用!$A$4:$B$54, 2, FALSE), "")</f>
        <v/>
      </c>
    </row>
    <row r="100" spans="1:26" ht="38.25" customHeight="1">
      <c r="A100" s="20"/>
      <c r="B100" s="110">
        <f t="shared" si="0"/>
        <v>61</v>
      </c>
      <c r="C100" s="270"/>
      <c r="D100" s="271"/>
      <c r="E100" s="271"/>
      <c r="F100" s="271"/>
      <c r="G100" s="271"/>
      <c r="H100" s="271"/>
      <c r="I100" s="271"/>
      <c r="J100" s="271"/>
      <c r="K100" s="271"/>
      <c r="L100" s="272"/>
      <c r="M100" s="276"/>
      <c r="N100" s="276"/>
      <c r="O100" s="276"/>
      <c r="P100" s="276"/>
      <c r="Q100" s="276"/>
      <c r="R100" s="525"/>
      <c r="S100" s="526"/>
      <c r="T100" s="526"/>
      <c r="U100" s="526"/>
      <c r="V100" s="527"/>
      <c r="W100" s="135"/>
      <c r="X100" s="136"/>
      <c r="Y100" s="137"/>
      <c r="Z100" s="237" t="str">
        <f>IFERROR(VLOOKUP(Y100, 【参考】数式用!$A$4:$B$54, 2, FALSE), "")</f>
        <v/>
      </c>
    </row>
    <row r="101" spans="1:26" ht="38.25" customHeight="1">
      <c r="A101" s="20"/>
      <c r="B101" s="110">
        <f t="shared" si="0"/>
        <v>62</v>
      </c>
      <c r="C101" s="270"/>
      <c r="D101" s="271"/>
      <c r="E101" s="271"/>
      <c r="F101" s="271"/>
      <c r="G101" s="271"/>
      <c r="H101" s="271"/>
      <c r="I101" s="271"/>
      <c r="J101" s="271"/>
      <c r="K101" s="271"/>
      <c r="L101" s="272"/>
      <c r="M101" s="276"/>
      <c r="N101" s="276"/>
      <c r="O101" s="276"/>
      <c r="P101" s="276"/>
      <c r="Q101" s="276"/>
      <c r="R101" s="525"/>
      <c r="S101" s="526"/>
      <c r="T101" s="526"/>
      <c r="U101" s="526"/>
      <c r="V101" s="527"/>
      <c r="W101" s="135"/>
      <c r="X101" s="136"/>
      <c r="Y101" s="137"/>
      <c r="Z101" s="237" t="str">
        <f>IFERROR(VLOOKUP(Y101, 【参考】数式用!$A$4:$B$54, 2, FALSE), "")</f>
        <v/>
      </c>
    </row>
    <row r="102" spans="1:26" ht="38.25" customHeight="1">
      <c r="A102" s="20"/>
      <c r="B102" s="110">
        <f t="shared" si="0"/>
        <v>63</v>
      </c>
      <c r="C102" s="270"/>
      <c r="D102" s="271"/>
      <c r="E102" s="271"/>
      <c r="F102" s="271"/>
      <c r="G102" s="271"/>
      <c r="H102" s="271"/>
      <c r="I102" s="271"/>
      <c r="J102" s="271"/>
      <c r="K102" s="271"/>
      <c r="L102" s="272"/>
      <c r="M102" s="276"/>
      <c r="N102" s="276"/>
      <c r="O102" s="276"/>
      <c r="P102" s="276"/>
      <c r="Q102" s="276"/>
      <c r="R102" s="525"/>
      <c r="S102" s="526"/>
      <c r="T102" s="526"/>
      <c r="U102" s="526"/>
      <c r="V102" s="527"/>
      <c r="W102" s="135"/>
      <c r="X102" s="136"/>
      <c r="Y102" s="137"/>
      <c r="Z102" s="237" t="str">
        <f>IFERROR(VLOOKUP(Y102, 【参考】数式用!$A$4:$B$54, 2, FALSE), "")</f>
        <v/>
      </c>
    </row>
    <row r="103" spans="1:26" ht="38.25" customHeight="1">
      <c r="A103" s="20"/>
      <c r="B103" s="110">
        <f t="shared" si="0"/>
        <v>64</v>
      </c>
      <c r="C103" s="270"/>
      <c r="D103" s="271"/>
      <c r="E103" s="271"/>
      <c r="F103" s="271"/>
      <c r="G103" s="271"/>
      <c r="H103" s="271"/>
      <c r="I103" s="271"/>
      <c r="J103" s="271"/>
      <c r="K103" s="271"/>
      <c r="L103" s="272"/>
      <c r="M103" s="276"/>
      <c r="N103" s="276"/>
      <c r="O103" s="276"/>
      <c r="P103" s="276"/>
      <c r="Q103" s="276"/>
      <c r="R103" s="525"/>
      <c r="S103" s="526"/>
      <c r="T103" s="526"/>
      <c r="U103" s="526"/>
      <c r="V103" s="527"/>
      <c r="W103" s="135"/>
      <c r="X103" s="136"/>
      <c r="Y103" s="137"/>
      <c r="Z103" s="237" t="str">
        <f>IFERROR(VLOOKUP(Y103, 【参考】数式用!$A$4:$B$54, 2, FALSE), "")</f>
        <v/>
      </c>
    </row>
    <row r="104" spans="1:26" ht="38.25" customHeight="1">
      <c r="A104" s="20"/>
      <c r="B104" s="110">
        <f t="shared" si="0"/>
        <v>65</v>
      </c>
      <c r="C104" s="270"/>
      <c r="D104" s="271"/>
      <c r="E104" s="271"/>
      <c r="F104" s="271"/>
      <c r="G104" s="271"/>
      <c r="H104" s="271"/>
      <c r="I104" s="271"/>
      <c r="J104" s="271"/>
      <c r="K104" s="271"/>
      <c r="L104" s="272"/>
      <c r="M104" s="276"/>
      <c r="N104" s="276"/>
      <c r="O104" s="276"/>
      <c r="P104" s="276"/>
      <c r="Q104" s="276"/>
      <c r="R104" s="525"/>
      <c r="S104" s="526"/>
      <c r="T104" s="526"/>
      <c r="U104" s="526"/>
      <c r="V104" s="527"/>
      <c r="W104" s="135"/>
      <c r="X104" s="136"/>
      <c r="Y104" s="137"/>
      <c r="Z104" s="237" t="str">
        <f>IFERROR(VLOOKUP(Y104, 【参考】数式用!$A$4:$B$54, 2, FALSE), "")</f>
        <v/>
      </c>
    </row>
    <row r="105" spans="1:26" ht="38.25" customHeight="1">
      <c r="A105" s="20"/>
      <c r="B105" s="110">
        <f t="shared" si="0"/>
        <v>66</v>
      </c>
      <c r="C105" s="270"/>
      <c r="D105" s="271"/>
      <c r="E105" s="271"/>
      <c r="F105" s="271"/>
      <c r="G105" s="271"/>
      <c r="H105" s="271"/>
      <c r="I105" s="271"/>
      <c r="J105" s="271"/>
      <c r="K105" s="271"/>
      <c r="L105" s="272"/>
      <c r="M105" s="276"/>
      <c r="N105" s="276"/>
      <c r="O105" s="276"/>
      <c r="P105" s="276"/>
      <c r="Q105" s="276"/>
      <c r="R105" s="525"/>
      <c r="S105" s="526"/>
      <c r="T105" s="526"/>
      <c r="U105" s="526"/>
      <c r="V105" s="527"/>
      <c r="W105" s="135"/>
      <c r="X105" s="136"/>
      <c r="Y105" s="137"/>
      <c r="Z105" s="237" t="str">
        <f>IFERROR(VLOOKUP(Y105, 【参考】数式用!$A$4:$B$54, 2, FALSE), "")</f>
        <v/>
      </c>
    </row>
    <row r="106" spans="1:26" ht="38.25" customHeight="1">
      <c r="A106" s="20"/>
      <c r="B106" s="110">
        <f t="shared" ref="B106:B139" si="1">B105+1</f>
        <v>67</v>
      </c>
      <c r="C106" s="270"/>
      <c r="D106" s="271"/>
      <c r="E106" s="271"/>
      <c r="F106" s="271"/>
      <c r="G106" s="271"/>
      <c r="H106" s="271"/>
      <c r="I106" s="271"/>
      <c r="J106" s="271"/>
      <c r="K106" s="271"/>
      <c r="L106" s="272"/>
      <c r="M106" s="276"/>
      <c r="N106" s="276"/>
      <c r="O106" s="276"/>
      <c r="P106" s="276"/>
      <c r="Q106" s="276"/>
      <c r="R106" s="525"/>
      <c r="S106" s="526"/>
      <c r="T106" s="526"/>
      <c r="U106" s="526"/>
      <c r="V106" s="527"/>
      <c r="W106" s="135"/>
      <c r="X106" s="136"/>
      <c r="Y106" s="137"/>
      <c r="Z106" s="237" t="str">
        <f>IFERROR(VLOOKUP(Y106, 【参考】数式用!$A$4:$B$54, 2, FALSE), "")</f>
        <v/>
      </c>
    </row>
    <row r="107" spans="1:26" ht="38.25" customHeight="1">
      <c r="A107" s="20"/>
      <c r="B107" s="110">
        <f t="shared" si="1"/>
        <v>68</v>
      </c>
      <c r="C107" s="270"/>
      <c r="D107" s="271"/>
      <c r="E107" s="271"/>
      <c r="F107" s="271"/>
      <c r="G107" s="271"/>
      <c r="H107" s="271"/>
      <c r="I107" s="271"/>
      <c r="J107" s="271"/>
      <c r="K107" s="271"/>
      <c r="L107" s="272"/>
      <c r="M107" s="276"/>
      <c r="N107" s="276"/>
      <c r="O107" s="276"/>
      <c r="P107" s="276"/>
      <c r="Q107" s="276"/>
      <c r="R107" s="525"/>
      <c r="S107" s="526"/>
      <c r="T107" s="526"/>
      <c r="U107" s="526"/>
      <c r="V107" s="527"/>
      <c r="W107" s="135"/>
      <c r="X107" s="136"/>
      <c r="Y107" s="137"/>
      <c r="Z107" s="237" t="str">
        <f>IFERROR(VLOOKUP(Y107, 【参考】数式用!$A$4:$B$54, 2, FALSE), "")</f>
        <v/>
      </c>
    </row>
    <row r="108" spans="1:26" ht="38.25" customHeight="1">
      <c r="A108" s="20"/>
      <c r="B108" s="110">
        <f t="shared" si="1"/>
        <v>69</v>
      </c>
      <c r="C108" s="270"/>
      <c r="D108" s="271"/>
      <c r="E108" s="271"/>
      <c r="F108" s="271"/>
      <c r="G108" s="271"/>
      <c r="H108" s="271"/>
      <c r="I108" s="271"/>
      <c r="J108" s="271"/>
      <c r="K108" s="271"/>
      <c r="L108" s="272"/>
      <c r="M108" s="276"/>
      <c r="N108" s="276"/>
      <c r="O108" s="276"/>
      <c r="P108" s="276"/>
      <c r="Q108" s="276"/>
      <c r="R108" s="525"/>
      <c r="S108" s="526"/>
      <c r="T108" s="526"/>
      <c r="U108" s="526"/>
      <c r="V108" s="527"/>
      <c r="W108" s="135"/>
      <c r="X108" s="136"/>
      <c r="Y108" s="137"/>
      <c r="Z108" s="237" t="str">
        <f>IFERROR(VLOOKUP(Y108, 【参考】数式用!$A$4:$B$54, 2, FALSE), "")</f>
        <v/>
      </c>
    </row>
    <row r="109" spans="1:26" ht="38.25" customHeight="1">
      <c r="A109" s="20"/>
      <c r="B109" s="110">
        <f t="shared" si="1"/>
        <v>70</v>
      </c>
      <c r="C109" s="270"/>
      <c r="D109" s="271"/>
      <c r="E109" s="271"/>
      <c r="F109" s="271"/>
      <c r="G109" s="271"/>
      <c r="H109" s="271"/>
      <c r="I109" s="271"/>
      <c r="J109" s="271"/>
      <c r="K109" s="271"/>
      <c r="L109" s="272"/>
      <c r="M109" s="276"/>
      <c r="N109" s="276"/>
      <c r="O109" s="276"/>
      <c r="P109" s="276"/>
      <c r="Q109" s="276"/>
      <c r="R109" s="525"/>
      <c r="S109" s="526"/>
      <c r="T109" s="526"/>
      <c r="U109" s="526"/>
      <c r="V109" s="527"/>
      <c r="W109" s="135"/>
      <c r="X109" s="136"/>
      <c r="Y109" s="137"/>
      <c r="Z109" s="237" t="str">
        <f>IFERROR(VLOOKUP(Y109, 【参考】数式用!$A$4:$B$54, 2, FALSE), "")</f>
        <v/>
      </c>
    </row>
    <row r="110" spans="1:26" ht="38.25" customHeight="1">
      <c r="A110" s="20"/>
      <c r="B110" s="110">
        <f t="shared" si="1"/>
        <v>71</v>
      </c>
      <c r="C110" s="270"/>
      <c r="D110" s="271"/>
      <c r="E110" s="271"/>
      <c r="F110" s="271"/>
      <c r="G110" s="271"/>
      <c r="H110" s="271"/>
      <c r="I110" s="271"/>
      <c r="J110" s="271"/>
      <c r="K110" s="271"/>
      <c r="L110" s="272"/>
      <c r="M110" s="276"/>
      <c r="N110" s="276"/>
      <c r="O110" s="276"/>
      <c r="P110" s="276"/>
      <c r="Q110" s="276"/>
      <c r="R110" s="525"/>
      <c r="S110" s="526"/>
      <c r="T110" s="526"/>
      <c r="U110" s="526"/>
      <c r="V110" s="527"/>
      <c r="W110" s="135"/>
      <c r="X110" s="136"/>
      <c r="Y110" s="137"/>
      <c r="Z110" s="237" t="str">
        <f>IFERROR(VLOOKUP(Y110, 【参考】数式用!$A$4:$B$54, 2, FALSE), "")</f>
        <v/>
      </c>
    </row>
    <row r="111" spans="1:26" ht="38.25" customHeight="1">
      <c r="A111" s="20"/>
      <c r="B111" s="110">
        <f t="shared" si="1"/>
        <v>72</v>
      </c>
      <c r="C111" s="270"/>
      <c r="D111" s="271"/>
      <c r="E111" s="271"/>
      <c r="F111" s="271"/>
      <c r="G111" s="271"/>
      <c r="H111" s="271"/>
      <c r="I111" s="271"/>
      <c r="J111" s="271"/>
      <c r="K111" s="271"/>
      <c r="L111" s="272"/>
      <c r="M111" s="276"/>
      <c r="N111" s="276"/>
      <c r="O111" s="276"/>
      <c r="P111" s="276"/>
      <c r="Q111" s="276"/>
      <c r="R111" s="525"/>
      <c r="S111" s="526"/>
      <c r="T111" s="526"/>
      <c r="U111" s="526"/>
      <c r="V111" s="527"/>
      <c r="W111" s="135"/>
      <c r="X111" s="136"/>
      <c r="Y111" s="137"/>
      <c r="Z111" s="237" t="str">
        <f>IFERROR(VLOOKUP(Y111, 【参考】数式用!$A$4:$B$54, 2, FALSE), "")</f>
        <v/>
      </c>
    </row>
    <row r="112" spans="1:26" ht="38.25" customHeight="1">
      <c r="A112" s="20"/>
      <c r="B112" s="110">
        <f t="shared" si="1"/>
        <v>73</v>
      </c>
      <c r="C112" s="270"/>
      <c r="D112" s="271"/>
      <c r="E112" s="271"/>
      <c r="F112" s="271"/>
      <c r="G112" s="271"/>
      <c r="H112" s="271"/>
      <c r="I112" s="271"/>
      <c r="J112" s="271"/>
      <c r="K112" s="271"/>
      <c r="L112" s="272"/>
      <c r="M112" s="276"/>
      <c r="N112" s="276"/>
      <c r="O112" s="276"/>
      <c r="P112" s="276"/>
      <c r="Q112" s="276"/>
      <c r="R112" s="525"/>
      <c r="S112" s="526"/>
      <c r="T112" s="526"/>
      <c r="U112" s="526"/>
      <c r="V112" s="527"/>
      <c r="W112" s="135"/>
      <c r="X112" s="136"/>
      <c r="Y112" s="137"/>
      <c r="Z112" s="237" t="str">
        <f>IFERROR(VLOOKUP(Y112, 【参考】数式用!$A$4:$B$54, 2, FALSE), "")</f>
        <v/>
      </c>
    </row>
    <row r="113" spans="1:26" ht="38.25" customHeight="1">
      <c r="A113" s="20"/>
      <c r="B113" s="110">
        <f t="shared" si="1"/>
        <v>74</v>
      </c>
      <c r="C113" s="270"/>
      <c r="D113" s="271"/>
      <c r="E113" s="271"/>
      <c r="F113" s="271"/>
      <c r="G113" s="271"/>
      <c r="H113" s="271"/>
      <c r="I113" s="271"/>
      <c r="J113" s="271"/>
      <c r="K113" s="271"/>
      <c r="L113" s="272"/>
      <c r="M113" s="276"/>
      <c r="N113" s="276"/>
      <c r="O113" s="276"/>
      <c r="P113" s="276"/>
      <c r="Q113" s="276"/>
      <c r="R113" s="525"/>
      <c r="S113" s="526"/>
      <c r="T113" s="526"/>
      <c r="U113" s="526"/>
      <c r="V113" s="527"/>
      <c r="W113" s="135"/>
      <c r="X113" s="136"/>
      <c r="Y113" s="137"/>
      <c r="Z113" s="237" t="str">
        <f>IFERROR(VLOOKUP(Y113, 【参考】数式用!$A$4:$B$54, 2, FALSE), "")</f>
        <v/>
      </c>
    </row>
    <row r="114" spans="1:26" ht="38.25" customHeight="1">
      <c r="A114" s="20"/>
      <c r="B114" s="110">
        <f t="shared" si="1"/>
        <v>75</v>
      </c>
      <c r="C114" s="270"/>
      <c r="D114" s="271"/>
      <c r="E114" s="271"/>
      <c r="F114" s="271"/>
      <c r="G114" s="271"/>
      <c r="H114" s="271"/>
      <c r="I114" s="271"/>
      <c r="J114" s="271"/>
      <c r="K114" s="271"/>
      <c r="L114" s="272"/>
      <c r="M114" s="276"/>
      <c r="N114" s="276"/>
      <c r="O114" s="276"/>
      <c r="P114" s="276"/>
      <c r="Q114" s="276"/>
      <c r="R114" s="525"/>
      <c r="S114" s="526"/>
      <c r="T114" s="526"/>
      <c r="U114" s="526"/>
      <c r="V114" s="527"/>
      <c r="W114" s="135"/>
      <c r="X114" s="136"/>
      <c r="Y114" s="137"/>
      <c r="Z114" s="237" t="str">
        <f>IFERROR(VLOOKUP(Y114, 【参考】数式用!$A$4:$B$54, 2, FALSE), "")</f>
        <v/>
      </c>
    </row>
    <row r="115" spans="1:26" ht="38.25" customHeight="1">
      <c r="A115" s="20"/>
      <c r="B115" s="110">
        <f t="shared" si="1"/>
        <v>76</v>
      </c>
      <c r="C115" s="270"/>
      <c r="D115" s="271"/>
      <c r="E115" s="271"/>
      <c r="F115" s="271"/>
      <c r="G115" s="271"/>
      <c r="H115" s="271"/>
      <c r="I115" s="271"/>
      <c r="J115" s="271"/>
      <c r="K115" s="271"/>
      <c r="L115" s="272"/>
      <c r="M115" s="276"/>
      <c r="N115" s="276"/>
      <c r="O115" s="276"/>
      <c r="P115" s="276"/>
      <c r="Q115" s="276"/>
      <c r="R115" s="525"/>
      <c r="S115" s="526"/>
      <c r="T115" s="526"/>
      <c r="U115" s="526"/>
      <c r="V115" s="527"/>
      <c r="W115" s="135"/>
      <c r="X115" s="136"/>
      <c r="Y115" s="137"/>
      <c r="Z115" s="237" t="str">
        <f>IFERROR(VLOOKUP(Y115, 【参考】数式用!$A$4:$B$54, 2, FALSE), "")</f>
        <v/>
      </c>
    </row>
    <row r="116" spans="1:26" ht="38.25" customHeight="1">
      <c r="A116" s="20"/>
      <c r="B116" s="110">
        <f t="shared" si="1"/>
        <v>77</v>
      </c>
      <c r="C116" s="270"/>
      <c r="D116" s="271"/>
      <c r="E116" s="271"/>
      <c r="F116" s="271"/>
      <c r="G116" s="271"/>
      <c r="H116" s="271"/>
      <c r="I116" s="271"/>
      <c r="J116" s="271"/>
      <c r="K116" s="271"/>
      <c r="L116" s="272"/>
      <c r="M116" s="276"/>
      <c r="N116" s="276"/>
      <c r="O116" s="276"/>
      <c r="P116" s="276"/>
      <c r="Q116" s="276"/>
      <c r="R116" s="525"/>
      <c r="S116" s="526"/>
      <c r="T116" s="526"/>
      <c r="U116" s="526"/>
      <c r="V116" s="527"/>
      <c r="W116" s="135"/>
      <c r="X116" s="136"/>
      <c r="Y116" s="137"/>
      <c r="Z116" s="237" t="str">
        <f>IFERROR(VLOOKUP(Y116, 【参考】数式用!$A$4:$B$54, 2, FALSE), "")</f>
        <v/>
      </c>
    </row>
    <row r="117" spans="1:26" ht="38.25" customHeight="1">
      <c r="A117" s="20"/>
      <c r="B117" s="110">
        <f t="shared" si="1"/>
        <v>78</v>
      </c>
      <c r="C117" s="270"/>
      <c r="D117" s="271"/>
      <c r="E117" s="271"/>
      <c r="F117" s="271"/>
      <c r="G117" s="271"/>
      <c r="H117" s="271"/>
      <c r="I117" s="271"/>
      <c r="J117" s="271"/>
      <c r="K117" s="271"/>
      <c r="L117" s="272"/>
      <c r="M117" s="276"/>
      <c r="N117" s="276"/>
      <c r="O117" s="276"/>
      <c r="P117" s="276"/>
      <c r="Q117" s="276"/>
      <c r="R117" s="525"/>
      <c r="S117" s="526"/>
      <c r="T117" s="526"/>
      <c r="U117" s="526"/>
      <c r="V117" s="527"/>
      <c r="W117" s="135"/>
      <c r="X117" s="136"/>
      <c r="Y117" s="137"/>
      <c r="Z117" s="237" t="str">
        <f>IFERROR(VLOOKUP(Y117, 【参考】数式用!$A$4:$B$54, 2, FALSE), "")</f>
        <v/>
      </c>
    </row>
    <row r="118" spans="1:26" ht="38.25" customHeight="1">
      <c r="A118" s="20"/>
      <c r="B118" s="110">
        <f t="shared" si="1"/>
        <v>79</v>
      </c>
      <c r="C118" s="270"/>
      <c r="D118" s="271"/>
      <c r="E118" s="271"/>
      <c r="F118" s="271"/>
      <c r="G118" s="271"/>
      <c r="H118" s="271"/>
      <c r="I118" s="271"/>
      <c r="J118" s="271"/>
      <c r="K118" s="271"/>
      <c r="L118" s="272"/>
      <c r="M118" s="276"/>
      <c r="N118" s="276"/>
      <c r="O118" s="276"/>
      <c r="P118" s="276"/>
      <c r="Q118" s="276"/>
      <c r="R118" s="525"/>
      <c r="S118" s="526"/>
      <c r="T118" s="526"/>
      <c r="U118" s="526"/>
      <c r="V118" s="527"/>
      <c r="W118" s="135"/>
      <c r="X118" s="136"/>
      <c r="Y118" s="137"/>
      <c r="Z118" s="237" t="str">
        <f>IFERROR(VLOOKUP(Y118, 【参考】数式用!$A$4:$B$54, 2, FALSE), "")</f>
        <v/>
      </c>
    </row>
    <row r="119" spans="1:26" ht="38.25" customHeight="1">
      <c r="A119" s="20"/>
      <c r="B119" s="110">
        <f t="shared" si="1"/>
        <v>80</v>
      </c>
      <c r="C119" s="270"/>
      <c r="D119" s="271"/>
      <c r="E119" s="271"/>
      <c r="F119" s="271"/>
      <c r="G119" s="271"/>
      <c r="H119" s="271"/>
      <c r="I119" s="271"/>
      <c r="J119" s="271"/>
      <c r="K119" s="271"/>
      <c r="L119" s="272"/>
      <c r="M119" s="276"/>
      <c r="N119" s="276"/>
      <c r="O119" s="276"/>
      <c r="P119" s="276"/>
      <c r="Q119" s="276"/>
      <c r="R119" s="525"/>
      <c r="S119" s="526"/>
      <c r="T119" s="526"/>
      <c r="U119" s="526"/>
      <c r="V119" s="527"/>
      <c r="W119" s="135"/>
      <c r="X119" s="136"/>
      <c r="Y119" s="137"/>
      <c r="Z119" s="237" t="str">
        <f>IFERROR(VLOOKUP(Y119, 【参考】数式用!$A$4:$B$54, 2, FALSE), "")</f>
        <v/>
      </c>
    </row>
    <row r="120" spans="1:26" ht="38.25" customHeight="1">
      <c r="A120" s="20"/>
      <c r="B120" s="110">
        <f t="shared" si="1"/>
        <v>81</v>
      </c>
      <c r="C120" s="270"/>
      <c r="D120" s="271"/>
      <c r="E120" s="271"/>
      <c r="F120" s="271"/>
      <c r="G120" s="271"/>
      <c r="H120" s="271"/>
      <c r="I120" s="271"/>
      <c r="J120" s="271"/>
      <c r="K120" s="271"/>
      <c r="L120" s="272"/>
      <c r="M120" s="276"/>
      <c r="N120" s="276"/>
      <c r="O120" s="276"/>
      <c r="P120" s="276"/>
      <c r="Q120" s="276"/>
      <c r="R120" s="525"/>
      <c r="S120" s="526"/>
      <c r="T120" s="526"/>
      <c r="U120" s="526"/>
      <c r="V120" s="527"/>
      <c r="W120" s="135"/>
      <c r="X120" s="136"/>
      <c r="Y120" s="137"/>
      <c r="Z120" s="237" t="str">
        <f>IFERROR(VLOOKUP(Y120, 【参考】数式用!$A$4:$B$54, 2, FALSE), "")</f>
        <v/>
      </c>
    </row>
    <row r="121" spans="1:26" ht="38.25" customHeight="1">
      <c r="A121" s="20"/>
      <c r="B121" s="110">
        <f t="shared" si="1"/>
        <v>82</v>
      </c>
      <c r="C121" s="270"/>
      <c r="D121" s="271"/>
      <c r="E121" s="271"/>
      <c r="F121" s="271"/>
      <c r="G121" s="271"/>
      <c r="H121" s="271"/>
      <c r="I121" s="271"/>
      <c r="J121" s="271"/>
      <c r="K121" s="271"/>
      <c r="L121" s="272"/>
      <c r="M121" s="276"/>
      <c r="N121" s="276"/>
      <c r="O121" s="276"/>
      <c r="P121" s="276"/>
      <c r="Q121" s="276"/>
      <c r="R121" s="525"/>
      <c r="S121" s="526"/>
      <c r="T121" s="526"/>
      <c r="U121" s="526"/>
      <c r="V121" s="527"/>
      <c r="W121" s="135"/>
      <c r="X121" s="136"/>
      <c r="Y121" s="137"/>
      <c r="Z121" s="237" t="str">
        <f>IFERROR(VLOOKUP(Y121, 【参考】数式用!$A$4:$B$54, 2, FALSE), "")</f>
        <v/>
      </c>
    </row>
    <row r="122" spans="1:26" ht="38.25" customHeight="1">
      <c r="A122" s="20"/>
      <c r="B122" s="110">
        <f t="shared" si="1"/>
        <v>83</v>
      </c>
      <c r="C122" s="270"/>
      <c r="D122" s="271"/>
      <c r="E122" s="271"/>
      <c r="F122" s="271"/>
      <c r="G122" s="271"/>
      <c r="H122" s="271"/>
      <c r="I122" s="271"/>
      <c r="J122" s="271"/>
      <c r="K122" s="271"/>
      <c r="L122" s="272"/>
      <c r="M122" s="276"/>
      <c r="N122" s="276"/>
      <c r="O122" s="276"/>
      <c r="P122" s="276"/>
      <c r="Q122" s="276"/>
      <c r="R122" s="525"/>
      <c r="S122" s="526"/>
      <c r="T122" s="526"/>
      <c r="U122" s="526"/>
      <c r="V122" s="527"/>
      <c r="W122" s="135"/>
      <c r="X122" s="136"/>
      <c r="Y122" s="137"/>
      <c r="Z122" s="237" t="str">
        <f>IFERROR(VLOOKUP(Y122, 【参考】数式用!$A$4:$B$54, 2, FALSE), "")</f>
        <v/>
      </c>
    </row>
    <row r="123" spans="1:26" ht="38.25" customHeight="1">
      <c r="A123" s="20"/>
      <c r="B123" s="110">
        <f t="shared" si="1"/>
        <v>84</v>
      </c>
      <c r="C123" s="270"/>
      <c r="D123" s="271"/>
      <c r="E123" s="271"/>
      <c r="F123" s="271"/>
      <c r="G123" s="271"/>
      <c r="H123" s="271"/>
      <c r="I123" s="271"/>
      <c r="J123" s="271"/>
      <c r="K123" s="271"/>
      <c r="L123" s="272"/>
      <c r="M123" s="276"/>
      <c r="N123" s="276"/>
      <c r="O123" s="276"/>
      <c r="P123" s="276"/>
      <c r="Q123" s="276"/>
      <c r="R123" s="525"/>
      <c r="S123" s="526"/>
      <c r="T123" s="526"/>
      <c r="U123" s="526"/>
      <c r="V123" s="527"/>
      <c r="W123" s="135"/>
      <c r="X123" s="136"/>
      <c r="Y123" s="137"/>
      <c r="Z123" s="237" t="str">
        <f>IFERROR(VLOOKUP(Y123, 【参考】数式用!$A$4:$B$54, 2, FALSE), "")</f>
        <v/>
      </c>
    </row>
    <row r="124" spans="1:26" ht="38.25" customHeight="1">
      <c r="A124" s="20"/>
      <c r="B124" s="110">
        <f t="shared" si="1"/>
        <v>85</v>
      </c>
      <c r="C124" s="270"/>
      <c r="D124" s="271"/>
      <c r="E124" s="271"/>
      <c r="F124" s="271"/>
      <c r="G124" s="271"/>
      <c r="H124" s="271"/>
      <c r="I124" s="271"/>
      <c r="J124" s="271"/>
      <c r="K124" s="271"/>
      <c r="L124" s="272"/>
      <c r="M124" s="276"/>
      <c r="N124" s="276"/>
      <c r="O124" s="276"/>
      <c r="P124" s="276"/>
      <c r="Q124" s="276"/>
      <c r="R124" s="525"/>
      <c r="S124" s="526"/>
      <c r="T124" s="526"/>
      <c r="U124" s="526"/>
      <c r="V124" s="527"/>
      <c r="W124" s="135"/>
      <c r="X124" s="136"/>
      <c r="Y124" s="137"/>
      <c r="Z124" s="237" t="str">
        <f>IFERROR(VLOOKUP(Y124, 【参考】数式用!$A$4:$B$54, 2, FALSE), "")</f>
        <v/>
      </c>
    </row>
    <row r="125" spans="1:26" ht="38.25" customHeight="1">
      <c r="A125" s="20"/>
      <c r="B125" s="110">
        <f t="shared" si="1"/>
        <v>86</v>
      </c>
      <c r="C125" s="270"/>
      <c r="D125" s="271"/>
      <c r="E125" s="271"/>
      <c r="F125" s="271"/>
      <c r="G125" s="271"/>
      <c r="H125" s="271"/>
      <c r="I125" s="271"/>
      <c r="J125" s="271"/>
      <c r="K125" s="271"/>
      <c r="L125" s="272"/>
      <c r="M125" s="276"/>
      <c r="N125" s="276"/>
      <c r="O125" s="276"/>
      <c r="P125" s="276"/>
      <c r="Q125" s="276"/>
      <c r="R125" s="525"/>
      <c r="S125" s="526"/>
      <c r="T125" s="526"/>
      <c r="U125" s="526"/>
      <c r="V125" s="527"/>
      <c r="W125" s="135"/>
      <c r="X125" s="136"/>
      <c r="Y125" s="137"/>
      <c r="Z125" s="237" t="str">
        <f>IFERROR(VLOOKUP(Y125, 【参考】数式用!$A$4:$B$54, 2, FALSE), "")</f>
        <v/>
      </c>
    </row>
    <row r="126" spans="1:26" ht="38.25" customHeight="1">
      <c r="A126" s="20"/>
      <c r="B126" s="110">
        <f t="shared" si="1"/>
        <v>87</v>
      </c>
      <c r="C126" s="270"/>
      <c r="D126" s="271"/>
      <c r="E126" s="271"/>
      <c r="F126" s="271"/>
      <c r="G126" s="271"/>
      <c r="H126" s="271"/>
      <c r="I126" s="271"/>
      <c r="J126" s="271"/>
      <c r="K126" s="271"/>
      <c r="L126" s="272"/>
      <c r="M126" s="276"/>
      <c r="N126" s="276"/>
      <c r="O126" s="276"/>
      <c r="P126" s="276"/>
      <c r="Q126" s="276"/>
      <c r="R126" s="525"/>
      <c r="S126" s="526"/>
      <c r="T126" s="526"/>
      <c r="U126" s="526"/>
      <c r="V126" s="527"/>
      <c r="W126" s="135"/>
      <c r="X126" s="136"/>
      <c r="Y126" s="137"/>
      <c r="Z126" s="237" t="str">
        <f>IFERROR(VLOOKUP(Y126, 【参考】数式用!$A$4:$B$54, 2, FALSE), "")</f>
        <v/>
      </c>
    </row>
    <row r="127" spans="1:26" ht="38.25" customHeight="1">
      <c r="A127" s="20"/>
      <c r="B127" s="110">
        <f t="shared" si="1"/>
        <v>88</v>
      </c>
      <c r="C127" s="270"/>
      <c r="D127" s="271"/>
      <c r="E127" s="271"/>
      <c r="F127" s="271"/>
      <c r="G127" s="271"/>
      <c r="H127" s="271"/>
      <c r="I127" s="271"/>
      <c r="J127" s="271"/>
      <c r="K127" s="271"/>
      <c r="L127" s="272"/>
      <c r="M127" s="276"/>
      <c r="N127" s="276"/>
      <c r="O127" s="276"/>
      <c r="P127" s="276"/>
      <c r="Q127" s="276"/>
      <c r="R127" s="525"/>
      <c r="S127" s="526"/>
      <c r="T127" s="526"/>
      <c r="U127" s="526"/>
      <c r="V127" s="527"/>
      <c r="W127" s="135"/>
      <c r="X127" s="136"/>
      <c r="Y127" s="137"/>
      <c r="Z127" s="237" t="str">
        <f>IFERROR(VLOOKUP(Y127, 【参考】数式用!$A$4:$B$54, 2, FALSE), "")</f>
        <v/>
      </c>
    </row>
    <row r="128" spans="1:26" ht="38.25" customHeight="1">
      <c r="A128" s="20"/>
      <c r="B128" s="110">
        <f t="shared" si="1"/>
        <v>89</v>
      </c>
      <c r="C128" s="270"/>
      <c r="D128" s="271"/>
      <c r="E128" s="271"/>
      <c r="F128" s="271"/>
      <c r="G128" s="271"/>
      <c r="H128" s="271"/>
      <c r="I128" s="271"/>
      <c r="J128" s="271"/>
      <c r="K128" s="271"/>
      <c r="L128" s="272"/>
      <c r="M128" s="276"/>
      <c r="N128" s="276"/>
      <c r="O128" s="276"/>
      <c r="P128" s="276"/>
      <c r="Q128" s="276"/>
      <c r="R128" s="525"/>
      <c r="S128" s="526"/>
      <c r="T128" s="526"/>
      <c r="U128" s="526"/>
      <c r="V128" s="527"/>
      <c r="W128" s="135"/>
      <c r="X128" s="136"/>
      <c r="Y128" s="137"/>
      <c r="Z128" s="237" t="str">
        <f>IFERROR(VLOOKUP(Y128, 【参考】数式用!$A$4:$B$54, 2, FALSE), "")</f>
        <v/>
      </c>
    </row>
    <row r="129" spans="1:26" ht="38.25" customHeight="1">
      <c r="A129" s="20"/>
      <c r="B129" s="110">
        <f t="shared" si="1"/>
        <v>90</v>
      </c>
      <c r="C129" s="270"/>
      <c r="D129" s="271"/>
      <c r="E129" s="271"/>
      <c r="F129" s="271"/>
      <c r="G129" s="271"/>
      <c r="H129" s="271"/>
      <c r="I129" s="271"/>
      <c r="J129" s="271"/>
      <c r="K129" s="271"/>
      <c r="L129" s="272"/>
      <c r="M129" s="276"/>
      <c r="N129" s="276"/>
      <c r="O129" s="276"/>
      <c r="P129" s="276"/>
      <c r="Q129" s="276"/>
      <c r="R129" s="525"/>
      <c r="S129" s="526"/>
      <c r="T129" s="526"/>
      <c r="U129" s="526"/>
      <c r="V129" s="527"/>
      <c r="W129" s="135"/>
      <c r="X129" s="136"/>
      <c r="Y129" s="137"/>
      <c r="Z129" s="237" t="str">
        <f>IFERROR(VLOOKUP(Y129, 【参考】数式用!$A$4:$B$54, 2, FALSE), "")</f>
        <v/>
      </c>
    </row>
    <row r="130" spans="1:26" ht="38.25" customHeight="1">
      <c r="A130" s="20"/>
      <c r="B130" s="110">
        <f t="shared" si="1"/>
        <v>91</v>
      </c>
      <c r="C130" s="270"/>
      <c r="D130" s="271"/>
      <c r="E130" s="271"/>
      <c r="F130" s="271"/>
      <c r="G130" s="271"/>
      <c r="H130" s="271"/>
      <c r="I130" s="271"/>
      <c r="J130" s="271"/>
      <c r="K130" s="271"/>
      <c r="L130" s="272"/>
      <c r="M130" s="276"/>
      <c r="N130" s="276"/>
      <c r="O130" s="276"/>
      <c r="P130" s="276"/>
      <c r="Q130" s="276"/>
      <c r="R130" s="525"/>
      <c r="S130" s="526"/>
      <c r="T130" s="526"/>
      <c r="U130" s="526"/>
      <c r="V130" s="527"/>
      <c r="W130" s="135"/>
      <c r="X130" s="136"/>
      <c r="Y130" s="137"/>
      <c r="Z130" s="237" t="str">
        <f>IFERROR(VLOOKUP(Y130, 【参考】数式用!$A$4:$B$54, 2, FALSE), "")</f>
        <v/>
      </c>
    </row>
    <row r="131" spans="1:26" ht="38.25" customHeight="1">
      <c r="A131" s="20"/>
      <c r="B131" s="110">
        <f t="shared" si="1"/>
        <v>92</v>
      </c>
      <c r="C131" s="270"/>
      <c r="D131" s="271"/>
      <c r="E131" s="271"/>
      <c r="F131" s="271"/>
      <c r="G131" s="271"/>
      <c r="H131" s="271"/>
      <c r="I131" s="271"/>
      <c r="J131" s="271"/>
      <c r="K131" s="271"/>
      <c r="L131" s="272"/>
      <c r="M131" s="276"/>
      <c r="N131" s="276"/>
      <c r="O131" s="276"/>
      <c r="P131" s="276"/>
      <c r="Q131" s="276"/>
      <c r="R131" s="525"/>
      <c r="S131" s="526"/>
      <c r="T131" s="526"/>
      <c r="U131" s="526"/>
      <c r="V131" s="527"/>
      <c r="W131" s="135"/>
      <c r="X131" s="136"/>
      <c r="Y131" s="137"/>
      <c r="Z131" s="237" t="str">
        <f>IFERROR(VLOOKUP(Y131, 【参考】数式用!$A$4:$B$54, 2, FALSE), "")</f>
        <v/>
      </c>
    </row>
    <row r="132" spans="1:26" ht="38.25" customHeight="1">
      <c r="A132" s="20"/>
      <c r="B132" s="110">
        <f t="shared" si="1"/>
        <v>93</v>
      </c>
      <c r="C132" s="270"/>
      <c r="D132" s="271"/>
      <c r="E132" s="271"/>
      <c r="F132" s="271"/>
      <c r="G132" s="271"/>
      <c r="H132" s="271"/>
      <c r="I132" s="271"/>
      <c r="J132" s="271"/>
      <c r="K132" s="271"/>
      <c r="L132" s="272"/>
      <c r="M132" s="276"/>
      <c r="N132" s="276"/>
      <c r="O132" s="276"/>
      <c r="P132" s="276"/>
      <c r="Q132" s="276"/>
      <c r="R132" s="525"/>
      <c r="S132" s="526"/>
      <c r="T132" s="526"/>
      <c r="U132" s="526"/>
      <c r="V132" s="527"/>
      <c r="W132" s="135"/>
      <c r="X132" s="136"/>
      <c r="Y132" s="137"/>
      <c r="Z132" s="237" t="str">
        <f>IFERROR(VLOOKUP(Y132, 【参考】数式用!$A$4:$B$54, 2, FALSE), "")</f>
        <v/>
      </c>
    </row>
    <row r="133" spans="1:26" ht="38.25" customHeight="1">
      <c r="A133" s="20"/>
      <c r="B133" s="110">
        <f t="shared" si="1"/>
        <v>94</v>
      </c>
      <c r="C133" s="270"/>
      <c r="D133" s="271"/>
      <c r="E133" s="271"/>
      <c r="F133" s="271"/>
      <c r="G133" s="271"/>
      <c r="H133" s="271"/>
      <c r="I133" s="271"/>
      <c r="J133" s="271"/>
      <c r="K133" s="271"/>
      <c r="L133" s="272"/>
      <c r="M133" s="276"/>
      <c r="N133" s="276"/>
      <c r="O133" s="276"/>
      <c r="P133" s="276"/>
      <c r="Q133" s="276"/>
      <c r="R133" s="525"/>
      <c r="S133" s="526"/>
      <c r="T133" s="526"/>
      <c r="U133" s="526"/>
      <c r="V133" s="527"/>
      <c r="W133" s="135"/>
      <c r="X133" s="136"/>
      <c r="Y133" s="137"/>
      <c r="Z133" s="237" t="str">
        <f>IFERROR(VLOOKUP(Y133, 【参考】数式用!$A$4:$B$54, 2, FALSE), "")</f>
        <v/>
      </c>
    </row>
    <row r="134" spans="1:26" ht="38.25" customHeight="1">
      <c r="A134" s="20"/>
      <c r="B134" s="110">
        <f t="shared" si="1"/>
        <v>95</v>
      </c>
      <c r="C134" s="270"/>
      <c r="D134" s="271"/>
      <c r="E134" s="271"/>
      <c r="F134" s="271"/>
      <c r="G134" s="271"/>
      <c r="H134" s="271"/>
      <c r="I134" s="271"/>
      <c r="J134" s="271"/>
      <c r="K134" s="271"/>
      <c r="L134" s="272"/>
      <c r="M134" s="276"/>
      <c r="N134" s="276"/>
      <c r="O134" s="276"/>
      <c r="P134" s="276"/>
      <c r="Q134" s="276"/>
      <c r="R134" s="525"/>
      <c r="S134" s="526"/>
      <c r="T134" s="526"/>
      <c r="U134" s="526"/>
      <c r="V134" s="527"/>
      <c r="W134" s="135"/>
      <c r="X134" s="136"/>
      <c r="Y134" s="137"/>
      <c r="Z134" s="237" t="str">
        <f>IFERROR(VLOOKUP(Y134, 【参考】数式用!$A$4:$B$54, 2, FALSE), "")</f>
        <v/>
      </c>
    </row>
    <row r="135" spans="1:26" ht="38.25" customHeight="1">
      <c r="A135" s="20"/>
      <c r="B135" s="110">
        <f t="shared" si="1"/>
        <v>96</v>
      </c>
      <c r="C135" s="270"/>
      <c r="D135" s="271"/>
      <c r="E135" s="271"/>
      <c r="F135" s="271"/>
      <c r="G135" s="271"/>
      <c r="H135" s="271"/>
      <c r="I135" s="271"/>
      <c r="J135" s="271"/>
      <c r="K135" s="271"/>
      <c r="L135" s="272"/>
      <c r="M135" s="276"/>
      <c r="N135" s="276"/>
      <c r="O135" s="276"/>
      <c r="P135" s="276"/>
      <c r="Q135" s="276"/>
      <c r="R135" s="525"/>
      <c r="S135" s="526"/>
      <c r="T135" s="526"/>
      <c r="U135" s="526"/>
      <c r="V135" s="527"/>
      <c r="W135" s="135"/>
      <c r="X135" s="136"/>
      <c r="Y135" s="137"/>
      <c r="Z135" s="237" t="str">
        <f>IFERROR(VLOOKUP(Y135, 【参考】数式用!$A$4:$B$54, 2, FALSE), "")</f>
        <v/>
      </c>
    </row>
    <row r="136" spans="1:26" ht="38.25" customHeight="1">
      <c r="A136" s="20"/>
      <c r="B136" s="110">
        <f t="shared" si="1"/>
        <v>97</v>
      </c>
      <c r="C136" s="270"/>
      <c r="D136" s="271"/>
      <c r="E136" s="271"/>
      <c r="F136" s="271"/>
      <c r="G136" s="271"/>
      <c r="H136" s="271"/>
      <c r="I136" s="271"/>
      <c r="J136" s="271"/>
      <c r="K136" s="271"/>
      <c r="L136" s="272"/>
      <c r="M136" s="276"/>
      <c r="N136" s="276"/>
      <c r="O136" s="276"/>
      <c r="P136" s="276"/>
      <c r="Q136" s="276"/>
      <c r="R136" s="525"/>
      <c r="S136" s="526"/>
      <c r="T136" s="526"/>
      <c r="U136" s="526"/>
      <c r="V136" s="527"/>
      <c r="W136" s="135"/>
      <c r="X136" s="136"/>
      <c r="Y136" s="137"/>
      <c r="Z136" s="237" t="str">
        <f>IFERROR(VLOOKUP(Y136, 【参考】数式用!$A$4:$B$54, 2, FALSE), "")</f>
        <v/>
      </c>
    </row>
    <row r="137" spans="1:26" ht="38.25" customHeight="1">
      <c r="A137" s="20"/>
      <c r="B137" s="110">
        <f t="shared" si="1"/>
        <v>98</v>
      </c>
      <c r="C137" s="270"/>
      <c r="D137" s="271"/>
      <c r="E137" s="271"/>
      <c r="F137" s="271"/>
      <c r="G137" s="271"/>
      <c r="H137" s="271"/>
      <c r="I137" s="271"/>
      <c r="J137" s="271"/>
      <c r="K137" s="271"/>
      <c r="L137" s="272"/>
      <c r="M137" s="276"/>
      <c r="N137" s="276"/>
      <c r="O137" s="276"/>
      <c r="P137" s="276"/>
      <c r="Q137" s="276"/>
      <c r="R137" s="525"/>
      <c r="S137" s="526"/>
      <c r="T137" s="526"/>
      <c r="U137" s="526"/>
      <c r="V137" s="527"/>
      <c r="W137" s="135"/>
      <c r="X137" s="136"/>
      <c r="Y137" s="137"/>
      <c r="Z137" s="237" t="str">
        <f>IFERROR(VLOOKUP(Y137, 【参考】数式用!$A$4:$B$54, 2, FALSE), "")</f>
        <v/>
      </c>
    </row>
    <row r="138" spans="1:26" ht="38.25" customHeight="1">
      <c r="A138" s="20"/>
      <c r="B138" s="110">
        <f t="shared" si="1"/>
        <v>99</v>
      </c>
      <c r="C138" s="270"/>
      <c r="D138" s="271"/>
      <c r="E138" s="271"/>
      <c r="F138" s="271"/>
      <c r="G138" s="271"/>
      <c r="H138" s="271"/>
      <c r="I138" s="271"/>
      <c r="J138" s="271"/>
      <c r="K138" s="271"/>
      <c r="L138" s="272"/>
      <c r="M138" s="276"/>
      <c r="N138" s="276"/>
      <c r="O138" s="276"/>
      <c r="P138" s="276"/>
      <c r="Q138" s="276"/>
      <c r="R138" s="525"/>
      <c r="S138" s="526"/>
      <c r="T138" s="526"/>
      <c r="U138" s="526"/>
      <c r="V138" s="527"/>
      <c r="W138" s="135"/>
      <c r="X138" s="136"/>
      <c r="Y138" s="137"/>
      <c r="Z138" s="237" t="str">
        <f>IFERROR(VLOOKUP(Y138, 【参考】数式用!$A$4:$B$54, 2, FALSE), "")</f>
        <v/>
      </c>
    </row>
    <row r="139" spans="1:26" ht="38.25" customHeight="1" thickBot="1">
      <c r="A139" s="20"/>
      <c r="B139" s="110">
        <f t="shared" si="1"/>
        <v>100</v>
      </c>
      <c r="C139" s="273"/>
      <c r="D139" s="274"/>
      <c r="E139" s="274"/>
      <c r="F139" s="274"/>
      <c r="G139" s="274"/>
      <c r="H139" s="274"/>
      <c r="I139" s="274"/>
      <c r="J139" s="274"/>
      <c r="K139" s="274"/>
      <c r="L139" s="275"/>
      <c r="M139" s="283"/>
      <c r="N139" s="283"/>
      <c r="O139" s="283"/>
      <c r="P139" s="283"/>
      <c r="Q139" s="283"/>
      <c r="R139" s="528"/>
      <c r="S139" s="529"/>
      <c r="T139" s="529"/>
      <c r="U139" s="529"/>
      <c r="V139" s="530"/>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J6cxa6urJDjGBm4S7LEV+E1XEzYhl8ZUVFV/S+1wFqes0ieWh69Xmd9XHIyZs7striRzlPpqfUhRXunNWx59Ig==" saltValue="V3xNYYhUwSQKnilgGrC03g=="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61"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111" zoomScaleNormal="120" zoomScaleSheetLayoutView="111" workbookViewId="0">
      <selection activeCell="J45" sqref="J45:K45"/>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98" t="s">
        <v>3</v>
      </c>
      <c r="AA1" s="398"/>
      <c r="AB1" s="398"/>
      <c r="AC1" s="398" t="str">
        <f>IF(基本情報入力シート!C18="", "", 基本情報入力シート!C18)</f>
        <v>東京都</v>
      </c>
      <c r="AD1" s="403"/>
      <c r="AE1" s="403"/>
      <c r="AF1" s="403"/>
      <c r="AG1" s="403"/>
      <c r="AH1" s="403"/>
      <c r="AI1" s="404"/>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2">
      <c r="A3" s="399" t="s">
        <v>1865</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00" t="s">
        <v>8</v>
      </c>
      <c r="B6" s="400"/>
      <c r="C6" s="400"/>
      <c r="D6" s="400"/>
      <c r="E6" s="400"/>
      <c r="F6" s="400"/>
      <c r="G6" s="401" t="str">
        <f>IF(基本情報入力シート!M22="","",基本情報入力シート!M22)</f>
        <v>○○ケアサービス</v>
      </c>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2"/>
    </row>
    <row r="7" spans="1:47" s="1" customFormat="1" ht="22.5" customHeight="1">
      <c r="A7" s="430" t="s">
        <v>7</v>
      </c>
      <c r="B7" s="430"/>
      <c r="C7" s="430"/>
      <c r="D7" s="430"/>
      <c r="E7" s="430"/>
      <c r="F7" s="430"/>
      <c r="G7" s="431" t="str">
        <f>IF(基本情報入力シート!M23="","",基本情報入力シート!M23)</f>
        <v>○○ケアサービス</v>
      </c>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2"/>
    </row>
    <row r="8" spans="1:47" s="1" customFormat="1" ht="12.75" customHeight="1">
      <c r="A8" s="433" t="s">
        <v>41</v>
      </c>
      <c r="B8" s="433"/>
      <c r="C8" s="433"/>
      <c r="D8" s="433"/>
      <c r="E8" s="433"/>
      <c r="F8" s="433"/>
      <c r="G8" s="124" t="s">
        <v>12</v>
      </c>
      <c r="H8" s="434" t="str">
        <f>IF(基本情報入力シート!AA24="－","",基本情報入力シート!AA24)</f>
        <v>100-0005</v>
      </c>
      <c r="I8" s="434"/>
      <c r="J8" s="434"/>
      <c r="K8" s="434"/>
      <c r="L8" s="434"/>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33"/>
      <c r="B9" s="433"/>
      <c r="C9" s="433"/>
      <c r="D9" s="433"/>
      <c r="E9" s="433"/>
      <c r="F9" s="433"/>
      <c r="G9" s="435" t="str">
        <f>IF(基本情報入力シート!M25="","",基本情報入力シート!M25)</f>
        <v>東京都千代田区１－１－１</v>
      </c>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6"/>
    </row>
    <row r="10" spans="1:47" s="1" customFormat="1" ht="12" customHeight="1">
      <c r="A10" s="433"/>
      <c r="B10" s="433"/>
      <c r="C10" s="433"/>
      <c r="D10" s="433"/>
      <c r="E10" s="433"/>
      <c r="F10" s="433"/>
      <c r="G10" s="407" t="str">
        <f>IF(基本情報入力シート!M26="","",基本情報入力シート!M26)</f>
        <v>○○ビル○○号室</v>
      </c>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8"/>
    </row>
    <row r="11" spans="1:47" s="1" customFormat="1" ht="15" customHeight="1">
      <c r="A11" s="405" t="s">
        <v>8</v>
      </c>
      <c r="B11" s="405"/>
      <c r="C11" s="405"/>
      <c r="D11" s="405"/>
      <c r="E11" s="405"/>
      <c r="F11" s="405"/>
      <c r="G11" s="401" t="str">
        <f>IF(基本情報入力シート!M30="","",基本情報入力シート!M30)</f>
        <v>コウロウ　タロウ</v>
      </c>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2"/>
      <c r="AS11" s="32"/>
    </row>
    <row r="12" spans="1:47" s="1" customFormat="1" ht="22.5" customHeight="1">
      <c r="A12" s="406" t="s">
        <v>42</v>
      </c>
      <c r="B12" s="406"/>
      <c r="C12" s="406"/>
      <c r="D12" s="406"/>
      <c r="E12" s="406"/>
      <c r="F12" s="406"/>
      <c r="G12" s="407" t="str">
        <f>IF(基本情報入力シート!M31="","",基本情報入力シート!M31)</f>
        <v>厚労　太郎</v>
      </c>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8"/>
      <c r="AS12" s="32"/>
    </row>
    <row r="13" spans="1:47" s="1" customFormat="1" ht="17.25" customHeight="1">
      <c r="A13" s="409" t="s">
        <v>20</v>
      </c>
      <c r="B13" s="409"/>
      <c r="C13" s="409"/>
      <c r="D13" s="409"/>
      <c r="E13" s="409"/>
      <c r="F13" s="409"/>
      <c r="G13" s="410" t="s">
        <v>21</v>
      </c>
      <c r="H13" s="410"/>
      <c r="I13" s="410"/>
      <c r="J13" s="410"/>
      <c r="K13" s="411" t="str">
        <f>IF(基本情報入力シート!M32="","",基本情報入力シート!M32)</f>
        <v>000-0000-0000</v>
      </c>
      <c r="L13" s="411"/>
      <c r="M13" s="411"/>
      <c r="N13" s="411"/>
      <c r="O13" s="411"/>
      <c r="P13" s="411"/>
      <c r="Q13" s="411"/>
      <c r="R13" s="411"/>
      <c r="S13" s="411"/>
      <c r="T13" s="411"/>
      <c r="U13" s="409" t="s">
        <v>22</v>
      </c>
      <c r="V13" s="409"/>
      <c r="W13" s="409"/>
      <c r="X13" s="409"/>
      <c r="Y13" s="411" t="str">
        <f>IF(基本情報入力シート!M33="","",基本情報入力シート!M33)</f>
        <v>aaa@aaa.com</v>
      </c>
      <c r="Z13" s="411"/>
      <c r="AA13" s="411"/>
      <c r="AB13" s="411"/>
      <c r="AC13" s="411"/>
      <c r="AD13" s="411"/>
      <c r="AE13" s="411"/>
      <c r="AF13" s="411"/>
      <c r="AG13" s="411"/>
      <c r="AH13" s="411"/>
      <c r="AI13" s="411"/>
      <c r="AJ13" s="411"/>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8"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21" t="s">
        <v>2027</v>
      </c>
      <c r="B16" s="421"/>
      <c r="C16" s="421"/>
      <c r="D16" s="421"/>
      <c r="E16" s="421"/>
      <c r="F16" s="421"/>
      <c r="G16" s="421"/>
      <c r="H16" s="421"/>
      <c r="I16" s="421"/>
      <c r="J16" s="421"/>
      <c r="K16" s="421"/>
      <c r="L16" s="421"/>
      <c r="M16" s="421"/>
      <c r="N16" s="421"/>
      <c r="O16" s="421"/>
      <c r="P16" s="421"/>
      <c r="Q16" s="421"/>
      <c r="R16" s="421"/>
      <c r="S16" s="421"/>
      <c r="T16" s="421"/>
      <c r="U16" s="421"/>
      <c r="V16" s="421"/>
      <c r="W16" s="421"/>
      <c r="X16" s="421"/>
      <c r="Y16" s="422"/>
      <c r="Z16" s="416">
        <f>'別紙様式3-2（補助金　個票）'!F5</f>
        <v>5100000</v>
      </c>
      <c r="AA16" s="416"/>
      <c r="AB16" s="416"/>
      <c r="AC16" s="416"/>
      <c r="AD16" s="416"/>
      <c r="AE16" s="416"/>
      <c r="AF16" s="416"/>
      <c r="AG16" s="417" t="s">
        <v>44</v>
      </c>
      <c r="AH16" s="418"/>
      <c r="AI16" s="34" t="str">
        <f>IF(G7="", "", IF(SUM(Z18:AF19)&gt;=Z16, "○", "×"))</f>
        <v>○</v>
      </c>
      <c r="AJ16" s="130"/>
      <c r="AK16" s="412" t="s">
        <v>1872</v>
      </c>
      <c r="AL16" s="412"/>
      <c r="AM16" s="412"/>
      <c r="AN16" s="412"/>
      <c r="AO16" s="412"/>
      <c r="AP16" s="412"/>
      <c r="AQ16" s="412"/>
      <c r="AR16" s="412"/>
      <c r="AS16" s="412"/>
      <c r="AT16" s="412"/>
      <c r="AU16" s="413"/>
    </row>
    <row r="17" spans="1:47" ht="19.5" customHeight="1" thickBot="1">
      <c r="A17" s="220"/>
      <c r="B17" s="419" t="s">
        <v>2151</v>
      </c>
      <c r="C17" s="425"/>
      <c r="D17" s="425"/>
      <c r="E17" s="425"/>
      <c r="F17" s="425"/>
      <c r="G17" s="425"/>
      <c r="H17" s="425"/>
      <c r="I17" s="425"/>
      <c r="J17" s="425"/>
      <c r="K17" s="425"/>
      <c r="L17" s="425"/>
      <c r="M17" s="425"/>
      <c r="N17" s="425"/>
      <c r="O17" s="425"/>
      <c r="P17" s="425"/>
      <c r="Q17" s="425"/>
      <c r="R17" s="425"/>
      <c r="S17" s="425"/>
      <c r="T17" s="425"/>
      <c r="U17" s="425"/>
      <c r="V17" s="425"/>
      <c r="W17" s="425"/>
      <c r="X17" s="425"/>
      <c r="Y17" s="426"/>
      <c r="Z17" s="427">
        <f>'別紙様式3-2（補助金　個票）'!F6</f>
        <v>4581104.1435182039</v>
      </c>
      <c r="AA17" s="428"/>
      <c r="AB17" s="428"/>
      <c r="AC17" s="428"/>
      <c r="AD17" s="428"/>
      <c r="AE17" s="428"/>
      <c r="AF17" s="429"/>
      <c r="AG17" s="417" t="s">
        <v>44</v>
      </c>
      <c r="AH17" s="418"/>
      <c r="AI17" s="34" t="str">
        <f>IF(G8="", "", IF(Z18&gt;=Z17, "○", "×"))</f>
        <v>○</v>
      </c>
      <c r="AJ17" s="130"/>
      <c r="AK17" s="171"/>
      <c r="AL17" s="171"/>
      <c r="AM17" s="171"/>
      <c r="AN17" s="171"/>
      <c r="AO17" s="171"/>
      <c r="AP17" s="171"/>
      <c r="AQ17" s="171"/>
      <c r="AR17" s="171"/>
      <c r="AS17" s="171"/>
      <c r="AT17" s="171"/>
      <c r="AU17" s="171"/>
    </row>
    <row r="18" spans="1:47" ht="19.5" customHeight="1">
      <c r="A18" s="419" t="s">
        <v>2028</v>
      </c>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20"/>
      <c r="Z18" s="366">
        <v>4582000</v>
      </c>
      <c r="AA18" s="366"/>
      <c r="AB18" s="366"/>
      <c r="AC18" s="366"/>
      <c r="AD18" s="366"/>
      <c r="AE18" s="366"/>
      <c r="AF18" s="366"/>
      <c r="AG18" s="360" t="s">
        <v>44</v>
      </c>
      <c r="AH18" s="360"/>
      <c r="AI18" s="73"/>
      <c r="AJ18" s="73"/>
    </row>
    <row r="19" spans="1:47" ht="25.2" customHeight="1">
      <c r="A19" s="424" t="s">
        <v>2029</v>
      </c>
      <c r="B19" s="424"/>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14">
        <f>SUM(Z20:AF22)</f>
        <v>700000</v>
      </c>
      <c r="AA19" s="414"/>
      <c r="AB19" s="414"/>
      <c r="AC19" s="414"/>
      <c r="AD19" s="414"/>
      <c r="AE19" s="414"/>
      <c r="AF19" s="414"/>
      <c r="AG19" s="360" t="s">
        <v>44</v>
      </c>
      <c r="AH19" s="360"/>
      <c r="AI19" s="83"/>
      <c r="AJ19" s="83"/>
      <c r="AK19" s="35"/>
      <c r="AL19" s="35"/>
      <c r="AT19" s="33"/>
    </row>
    <row r="20" spans="1:47" ht="19.5" customHeight="1">
      <c r="A20" s="128"/>
      <c r="B20" s="221"/>
      <c r="C20" s="221"/>
      <c r="D20" s="221"/>
      <c r="E20" s="221"/>
      <c r="F20" s="221"/>
      <c r="G20" s="221"/>
      <c r="H20" s="221"/>
      <c r="I20" s="221"/>
      <c r="J20" s="221"/>
      <c r="K20" s="221"/>
      <c r="L20" s="415" t="s">
        <v>45</v>
      </c>
      <c r="M20" s="415"/>
      <c r="N20" s="415"/>
      <c r="O20" s="415"/>
      <c r="P20" s="415"/>
      <c r="Q20" s="415"/>
      <c r="R20" s="415"/>
      <c r="S20" s="415"/>
      <c r="T20" s="415"/>
      <c r="U20" s="415"/>
      <c r="V20" s="415"/>
      <c r="W20" s="415"/>
      <c r="X20" s="415"/>
      <c r="Y20" s="363"/>
      <c r="Z20" s="366">
        <v>600000</v>
      </c>
      <c r="AA20" s="423"/>
      <c r="AB20" s="423"/>
      <c r="AC20" s="423"/>
      <c r="AD20" s="423"/>
      <c r="AE20" s="423"/>
      <c r="AF20" s="423"/>
      <c r="AG20" s="360" t="s">
        <v>44</v>
      </c>
      <c r="AH20" s="360"/>
      <c r="AI20" s="83"/>
      <c r="AJ20" s="83"/>
      <c r="AK20" s="35"/>
      <c r="AL20" s="35"/>
      <c r="AO20" s="16"/>
      <c r="AP20" s="121"/>
      <c r="AT20" s="33"/>
    </row>
    <row r="21" spans="1:47" ht="19.5" customHeight="1">
      <c r="A21" s="128"/>
      <c r="B21" s="221"/>
      <c r="C21" s="221"/>
      <c r="D21" s="221"/>
      <c r="E21" s="221"/>
      <c r="F21" s="221"/>
      <c r="G21" s="221"/>
      <c r="H21" s="221"/>
      <c r="I21" s="221"/>
      <c r="J21" s="221"/>
      <c r="K21" s="221"/>
      <c r="L21" s="363" t="s">
        <v>46</v>
      </c>
      <c r="M21" s="363"/>
      <c r="N21" s="363"/>
      <c r="O21" s="363"/>
      <c r="P21" s="363"/>
      <c r="Q21" s="363"/>
      <c r="R21" s="363"/>
      <c r="S21" s="363"/>
      <c r="T21" s="363"/>
      <c r="U21" s="363"/>
      <c r="V21" s="363"/>
      <c r="W21" s="363"/>
      <c r="X21" s="363"/>
      <c r="Y21" s="363"/>
      <c r="Z21" s="366">
        <v>0</v>
      </c>
      <c r="AA21" s="366"/>
      <c r="AB21" s="366"/>
      <c r="AC21" s="366"/>
      <c r="AD21" s="366"/>
      <c r="AE21" s="366"/>
      <c r="AF21" s="366"/>
      <c r="AG21" s="360" t="s">
        <v>44</v>
      </c>
      <c r="AH21" s="360"/>
      <c r="AI21" s="83"/>
      <c r="AJ21" s="83"/>
      <c r="AK21" s="35"/>
      <c r="AL21" s="35"/>
      <c r="AT21" s="33"/>
    </row>
    <row r="22" spans="1:47" ht="19.5" customHeight="1">
      <c r="A22" s="129"/>
      <c r="B22" s="84"/>
      <c r="C22" s="84"/>
      <c r="D22" s="84"/>
      <c r="E22" s="84"/>
      <c r="F22" s="84"/>
      <c r="G22" s="84"/>
      <c r="H22" s="84"/>
      <c r="I22" s="84"/>
      <c r="J22" s="84"/>
      <c r="K22" s="84"/>
      <c r="L22" s="373" t="s">
        <v>47</v>
      </c>
      <c r="M22" s="373"/>
      <c r="N22" s="373"/>
      <c r="O22" s="373"/>
      <c r="P22" s="373"/>
      <c r="Q22" s="373"/>
      <c r="R22" s="373"/>
      <c r="S22" s="373"/>
      <c r="T22" s="373"/>
      <c r="U22" s="373"/>
      <c r="V22" s="373"/>
      <c r="W22" s="373"/>
      <c r="X22" s="373"/>
      <c r="Y22" s="373"/>
      <c r="Z22" s="366">
        <v>100000</v>
      </c>
      <c r="AA22" s="366"/>
      <c r="AB22" s="366"/>
      <c r="AC22" s="366"/>
      <c r="AD22" s="366"/>
      <c r="AE22" s="366"/>
      <c r="AF22" s="366"/>
      <c r="AG22" s="360" t="s">
        <v>44</v>
      </c>
      <c r="AH22" s="360"/>
      <c r="AI22" s="83"/>
      <c r="AJ22" s="83"/>
      <c r="AK22" s="35"/>
      <c r="AL22" s="35"/>
      <c r="AT22" s="33"/>
    </row>
    <row r="23" spans="1:47" ht="16.95"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88" t="s">
        <v>48</v>
      </c>
      <c r="B24" s="388"/>
      <c r="C24" s="388"/>
      <c r="D24" s="388"/>
      <c r="E24" s="388"/>
      <c r="F24" s="388"/>
      <c r="G24" s="388"/>
      <c r="H24" s="388"/>
      <c r="I24" s="388"/>
      <c r="J24" s="388"/>
      <c r="K24" s="388"/>
      <c r="L24" s="388"/>
      <c r="M24" s="389" t="s">
        <v>2152</v>
      </c>
      <c r="N24" s="389"/>
      <c r="O24" s="389"/>
      <c r="P24" s="389"/>
      <c r="Q24" s="389"/>
      <c r="R24" s="389"/>
      <c r="S24" s="389"/>
      <c r="T24" s="389"/>
      <c r="U24" s="389"/>
      <c r="V24" s="389"/>
      <c r="W24" s="389"/>
      <c r="X24" s="389"/>
      <c r="Y24" s="389"/>
      <c r="Z24" s="389"/>
      <c r="AA24" s="389"/>
      <c r="AB24" s="389"/>
      <c r="AC24" s="389"/>
      <c r="AD24" s="389"/>
      <c r="AE24" s="389"/>
      <c r="AF24" s="389"/>
      <c r="AG24" s="389"/>
      <c r="AH24" s="389"/>
      <c r="AI24" s="390" t="str">
        <f>IF(G7="", "", IF(AND(Z22&gt;0, A25=""), "×", "○"))</f>
        <v>○</v>
      </c>
      <c r="AJ24" s="83"/>
      <c r="AK24" s="35"/>
      <c r="AL24" s="35"/>
      <c r="AT24" s="33"/>
    </row>
    <row r="25" spans="1:47" ht="31.2" customHeight="1" thickBot="1">
      <c r="A25" s="362" t="s">
        <v>2153</v>
      </c>
      <c r="B25" s="362"/>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91"/>
      <c r="AJ25" s="130"/>
      <c r="AK25" s="394" t="s">
        <v>49</v>
      </c>
      <c r="AL25" s="395"/>
      <c r="AM25" s="395"/>
      <c r="AN25" s="395"/>
      <c r="AO25" s="395"/>
      <c r="AP25" s="395"/>
      <c r="AQ25" s="395"/>
      <c r="AR25" s="395"/>
      <c r="AS25" s="395"/>
      <c r="AT25" s="395"/>
      <c r="AU25" s="396"/>
    </row>
    <row r="26" spans="1:47" s="1" customFormat="1" ht="122.4" customHeight="1">
      <c r="A26" s="367" t="s">
        <v>2030</v>
      </c>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68" t="s">
        <v>1868</v>
      </c>
      <c r="B28" s="368"/>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row>
    <row r="29" spans="1:47" ht="25.8" customHeight="1" thickBot="1">
      <c r="A29" s="122"/>
      <c r="B29" s="370" t="s">
        <v>1869</v>
      </c>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2"/>
      <c r="AI29" s="34" t="str">
        <f>IF(Z16=0,"",IF(A29="","×","○"))</f>
        <v>×</v>
      </c>
      <c r="AJ29" s="168"/>
    </row>
    <row r="30" spans="1:47" ht="24" customHeight="1" thickBot="1">
      <c r="A30" s="122"/>
      <c r="B30" s="370" t="s">
        <v>1870</v>
      </c>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2"/>
      <c r="AI30" s="34" t="str">
        <f>IF(Z16=0,"",IF(A30="","×","○"))</f>
        <v>×</v>
      </c>
      <c r="AJ30" s="168"/>
    </row>
    <row r="31" spans="1:47" ht="23.4" customHeight="1" thickBot="1">
      <c r="A31" s="122"/>
      <c r="B31" s="370" t="s">
        <v>1871</v>
      </c>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2"/>
      <c r="AI31" s="34" t="str">
        <f>IF(Z16=0,"",IF(A31="","×","○"))</f>
        <v>×</v>
      </c>
      <c r="AJ31" s="168"/>
    </row>
    <row r="32" spans="1:47" ht="31.2" customHeight="1" thickBot="1">
      <c r="A32" s="122"/>
      <c r="B32" s="370" t="s">
        <v>2154</v>
      </c>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97"/>
      <c r="AI32" s="34" t="str">
        <f>IF(Z16=0,"",IF(A32="","×","○"))</f>
        <v>×</v>
      </c>
      <c r="AJ32" s="233"/>
    </row>
    <row r="33" spans="1:47" ht="18.75" customHeight="1" thickBot="1">
      <c r="A33" s="122"/>
      <c r="B33" s="370" t="s">
        <v>2031</v>
      </c>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2"/>
      <c r="AI33" s="34" t="str">
        <f>IF(Z16=0,"",IF(A33="","×","○"))</f>
        <v>×</v>
      </c>
    </row>
    <row r="34" spans="1:47" ht="36.6" customHeight="1">
      <c r="A34" s="367" t="s">
        <v>50</v>
      </c>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95" customHeight="1">
      <c r="A36" s="392"/>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3"/>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68" t="s">
        <v>52</v>
      </c>
      <c r="B38" s="368"/>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c r="AG38" s="368"/>
      <c r="AH38" s="368"/>
      <c r="AI38" s="368"/>
      <c r="AJ38" s="368"/>
    </row>
    <row r="39" spans="1:47" ht="40.950000000000003" customHeight="1" thickBot="1">
      <c r="A39" s="122"/>
      <c r="B39" s="370" t="s">
        <v>53</v>
      </c>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2"/>
      <c r="AI39" s="34" t="str">
        <f>IF(Z16=0,"",IF(A39="","×","○"))</f>
        <v>×</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38" t="s">
        <v>54</v>
      </c>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34" t="str">
        <f>IF(G7="", "", IF(AND(B43="✓",AND(G45&lt;&gt;"",J45&lt;&gt;"",Q45&lt;&gt;"",S46&lt;&gt;"",Z46&lt;&gt;"")),"○","×"))</f>
        <v>×</v>
      </c>
      <c r="AJ41" s="92"/>
      <c r="AK41" s="387" t="s">
        <v>55</v>
      </c>
      <c r="AL41" s="387"/>
      <c r="AM41" s="387"/>
      <c r="AN41" s="387"/>
      <c r="AO41" s="387"/>
      <c r="AP41" s="387"/>
      <c r="AQ41" s="387"/>
      <c r="AR41" s="387"/>
      <c r="AS41" s="387"/>
      <c r="AT41" s="387"/>
      <c r="AU41" s="387"/>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56</v>
      </c>
      <c r="B43" s="122"/>
      <c r="C43" s="40"/>
      <c r="D43" s="446" t="s">
        <v>57</v>
      </c>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c r="A45" s="43"/>
      <c r="B45" s="44" t="s">
        <v>58</v>
      </c>
      <c r="C45" s="44"/>
      <c r="D45" s="385">
        <v>8</v>
      </c>
      <c r="E45" s="385"/>
      <c r="F45" s="44" t="s">
        <v>59</v>
      </c>
      <c r="G45" s="383"/>
      <c r="H45" s="384"/>
      <c r="I45" s="44" t="s">
        <v>60</v>
      </c>
      <c r="J45" s="383"/>
      <c r="K45" s="384"/>
      <c r="L45" s="44" t="s">
        <v>61</v>
      </c>
      <c r="M45" s="45"/>
      <c r="N45" s="385" t="s">
        <v>7</v>
      </c>
      <c r="O45" s="385"/>
      <c r="P45" s="385"/>
      <c r="Q45" s="386" t="str">
        <f>IF(基本情報入力シート!M23="","", 基本情報入力シート!M23)</f>
        <v>○○ケアサービス</v>
      </c>
      <c r="R45" s="386"/>
      <c r="S45" s="386"/>
      <c r="T45" s="386"/>
      <c r="U45" s="386"/>
      <c r="V45" s="386"/>
      <c r="W45" s="386"/>
      <c r="X45" s="386"/>
      <c r="Y45" s="386"/>
      <c r="Z45" s="386"/>
      <c r="AA45" s="386"/>
      <c r="AB45" s="386"/>
      <c r="AC45" s="386"/>
      <c r="AD45" s="386"/>
      <c r="AE45" s="386"/>
      <c r="AF45" s="386"/>
      <c r="AG45" s="386"/>
      <c r="AH45" s="386"/>
      <c r="AI45" s="46"/>
      <c r="AJ45" s="93"/>
    </row>
    <row r="46" spans="1:47" s="47" customFormat="1" ht="15.6" customHeight="1">
      <c r="A46" s="43"/>
      <c r="B46" s="48"/>
      <c r="C46" s="44"/>
      <c r="D46" s="44"/>
      <c r="E46" s="44"/>
      <c r="F46" s="44"/>
      <c r="G46" s="44"/>
      <c r="H46" s="44"/>
      <c r="I46" s="44"/>
      <c r="J46" s="44"/>
      <c r="K46" s="44"/>
      <c r="L46" s="44"/>
      <c r="M46" s="44"/>
      <c r="N46" s="369" t="s">
        <v>62</v>
      </c>
      <c r="O46" s="369"/>
      <c r="P46" s="369"/>
      <c r="Q46" s="439" t="s">
        <v>16</v>
      </c>
      <c r="R46" s="439"/>
      <c r="S46" s="365" t="str">
        <f>IF(基本情報入力シート!M27="", "", 基本情報入力シート!M27)</f>
        <v>代表取締役</v>
      </c>
      <c r="T46" s="365"/>
      <c r="U46" s="365"/>
      <c r="V46" s="365"/>
      <c r="W46" s="365"/>
      <c r="X46" s="364" t="s">
        <v>17</v>
      </c>
      <c r="Y46" s="364"/>
      <c r="Z46" s="365" t="str">
        <f>IF(基本情報入力シート!M28="", "", 基本情報入力シート!M28)</f>
        <v>厚労花子</v>
      </c>
      <c r="AA46" s="365"/>
      <c r="AB46" s="365"/>
      <c r="AC46" s="365"/>
      <c r="AD46" s="365"/>
      <c r="AE46" s="365"/>
      <c r="AF46" s="365"/>
      <c r="AG46" s="365"/>
      <c r="AH46" s="365"/>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00000000000003" customHeight="1">
      <c r="A48" s="361" t="s">
        <v>63</v>
      </c>
      <c r="B48" s="361"/>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4">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40" t="s">
        <v>43</v>
      </c>
      <c r="B53" s="440"/>
      <c r="C53" s="440"/>
      <c r="D53" s="440"/>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1"/>
    </row>
    <row r="54" spans="1:36">
      <c r="A54" s="374" t="s">
        <v>1873</v>
      </c>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6"/>
      <c r="AJ54" s="127" t="str">
        <f>AI16</f>
        <v>○</v>
      </c>
    </row>
    <row r="55" spans="1:36">
      <c r="A55" s="377" t="s">
        <v>2032</v>
      </c>
      <c r="B55" s="378"/>
      <c r="C55" s="378"/>
      <c r="D55" s="378"/>
      <c r="E55" s="378"/>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9"/>
      <c r="AJ55" s="127" t="str">
        <f>AI17</f>
        <v>○</v>
      </c>
    </row>
    <row r="56" spans="1:36">
      <c r="A56" s="380" t="s">
        <v>68</v>
      </c>
      <c r="B56" s="38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2"/>
      <c r="AJ56" s="55" t="str">
        <f>AI24</f>
        <v>○</v>
      </c>
    </row>
    <row r="57" spans="1:36" ht="10.199999999999999"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40" t="s">
        <v>1868</v>
      </c>
      <c r="B58" s="440"/>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1"/>
    </row>
    <row r="59" spans="1:36" ht="25.2" customHeight="1">
      <c r="A59" s="357" t="s">
        <v>2022</v>
      </c>
      <c r="B59" s="444"/>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5"/>
      <c r="AJ59" s="127" t="str">
        <f>AI29</f>
        <v>×</v>
      </c>
    </row>
    <row r="60" spans="1:36" ht="25.2" customHeight="1">
      <c r="A60" s="357" t="s">
        <v>2023</v>
      </c>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9"/>
      <c r="AJ60" s="127" t="str">
        <f>AI30</f>
        <v>×</v>
      </c>
    </row>
    <row r="61" spans="1:36">
      <c r="A61" s="443" t="s">
        <v>2024</v>
      </c>
      <c r="B61" s="444"/>
      <c r="C61" s="444"/>
      <c r="D61" s="444"/>
      <c r="E61" s="444"/>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5"/>
      <c r="AJ61" s="127" t="str">
        <f>AI31</f>
        <v>×</v>
      </c>
    </row>
    <row r="62" spans="1:36" ht="24" customHeight="1">
      <c r="A62" s="357" t="s">
        <v>2155</v>
      </c>
      <c r="B62" s="358"/>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9"/>
      <c r="AJ62" s="127" t="str">
        <f>AI32</f>
        <v>×</v>
      </c>
    </row>
    <row r="63" spans="1:36">
      <c r="A63" s="443" t="s">
        <v>2025</v>
      </c>
      <c r="B63" s="444"/>
      <c r="C63" s="444"/>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5"/>
      <c r="AJ63" s="127" t="str">
        <f>AI33</f>
        <v>×</v>
      </c>
    </row>
    <row r="64" spans="1:36" ht="10.199999999999999"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40" t="s">
        <v>69</v>
      </c>
      <c r="B65" s="440"/>
      <c r="C65" s="440"/>
      <c r="D65" s="440"/>
      <c r="E65" s="440"/>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1"/>
    </row>
    <row r="66" spans="1:36">
      <c r="A66" s="442" t="s">
        <v>70</v>
      </c>
      <c r="B66" s="442"/>
      <c r="C66" s="442"/>
      <c r="D66" s="442"/>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127" t="str">
        <f>IF(G7="", "", AI39)</f>
        <v>×</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40" t="s">
        <v>71</v>
      </c>
      <c r="B68" s="440"/>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1"/>
    </row>
    <row r="69" spans="1:36">
      <c r="A69" s="437" t="s">
        <v>72</v>
      </c>
      <c r="B69" s="437"/>
      <c r="C69" s="437"/>
      <c r="D69" s="437"/>
      <c r="E69" s="437"/>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127" t="str">
        <f>AI41</f>
        <v>×</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6MSekhxLRziZGmDfEX4lMx+SpzbuJFduSV9rczvPAUmaBk9lq1CGBJqX6KG//hg1Oaeq7VfHiRJRVTrs0D75AQ==" saltValue="bECYexKFp7Ij/ucu9gUSYg=="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30</xdr:row>
                    <xdr:rowOff>83820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31</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A12" zoomScale="85" zoomScaleNormal="85" zoomScaleSheetLayoutView="85" zoomScalePageLayoutView="70" workbookViewId="0">
      <selection activeCell="K15" sqref="K15"/>
    </sheetView>
  </sheetViews>
  <sheetFormatPr defaultColWidth="2.44140625" defaultRowHeight="13.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3" customWidth="1"/>
    <col min="11" max="11" width="22.88671875" customWidth="1"/>
    <col min="12" max="12" width="20.21875" customWidth="1"/>
    <col min="13" max="14" width="2.44140625" style="73"/>
    <col min="15" max="15" width="18.6640625" style="263" hidden="1" customWidth="1"/>
    <col min="16" max="16" width="25.5546875" style="241" hidden="1" customWidth="1"/>
    <col min="17" max="17" width="23.88671875" style="241" hidden="1" customWidth="1"/>
  </cols>
  <sheetData>
    <row r="1" spans="1:23" ht="23.25" customHeight="1" thickBot="1">
      <c r="A1" s="99" t="s">
        <v>73</v>
      </c>
      <c r="B1" s="73"/>
      <c r="C1" s="100"/>
      <c r="D1" s="101" t="s">
        <v>2017</v>
      </c>
      <c r="E1" s="73"/>
      <c r="F1" s="73"/>
      <c r="G1" s="73"/>
      <c r="I1" s="102" t="s">
        <v>3</v>
      </c>
      <c r="J1" s="447" t="str">
        <f>IF(基本情報入力シート!C18="", "", 基本情報入力シート!C18)</f>
        <v>東京都</v>
      </c>
      <c r="K1" s="448"/>
      <c r="L1" s="449"/>
    </row>
    <row r="2" spans="1:23" ht="21" customHeight="1" thickBot="1">
      <c r="A2" s="73"/>
      <c r="B2" s="101"/>
      <c r="C2" s="103"/>
      <c r="D2" s="101"/>
      <c r="E2" s="101"/>
      <c r="F2" s="101"/>
      <c r="G2" s="73"/>
      <c r="H2" s="104"/>
      <c r="I2" s="104"/>
      <c r="K2" s="73"/>
      <c r="L2" s="73"/>
    </row>
    <row r="3" spans="1:23" ht="27" customHeight="1" thickBot="1">
      <c r="A3" s="480" t="s">
        <v>7</v>
      </c>
      <c r="B3" s="508"/>
      <c r="C3" s="509" t="str">
        <f>IF(基本情報入力シート!M23="","",基本情報入力シート!M23)</f>
        <v>○○ケアサービス</v>
      </c>
      <c r="D3" s="510"/>
      <c r="E3" s="510"/>
      <c r="F3" s="511"/>
      <c r="G3" s="73"/>
      <c r="H3" s="495" t="s">
        <v>2040</v>
      </c>
      <c r="I3" s="495"/>
      <c r="J3" s="495"/>
      <c r="K3" s="495"/>
      <c r="L3" s="495"/>
      <c r="M3" s="234"/>
      <c r="N3" s="234"/>
      <c r="O3" s="264"/>
      <c r="P3" s="260"/>
      <c r="Q3" s="260"/>
      <c r="R3" s="111"/>
      <c r="S3" s="111"/>
      <c r="T3" s="111"/>
      <c r="U3" s="111"/>
      <c r="V3" s="111"/>
      <c r="W3" s="111"/>
    </row>
    <row r="4" spans="1:23" ht="24" customHeight="1" thickBot="1">
      <c r="A4" s="105"/>
      <c r="B4" s="105"/>
      <c r="C4" s="106"/>
      <c r="D4" s="107"/>
      <c r="E4" s="107"/>
      <c r="F4" s="107"/>
      <c r="G4" s="104"/>
      <c r="H4" s="495"/>
      <c r="I4" s="495"/>
      <c r="J4" s="495"/>
      <c r="K4" s="495"/>
      <c r="L4" s="495"/>
      <c r="M4" s="234"/>
      <c r="N4" s="234"/>
      <c r="O4" s="264"/>
      <c r="P4" s="260"/>
      <c r="Q4" s="260"/>
      <c r="R4" s="111"/>
      <c r="S4" s="111"/>
      <c r="T4" s="111"/>
      <c r="U4" s="111"/>
      <c r="V4" s="111"/>
      <c r="W4" s="111"/>
    </row>
    <row r="5" spans="1:23" ht="40.200000000000003" customHeight="1" thickBot="1">
      <c r="A5" s="487" t="s">
        <v>2018</v>
      </c>
      <c r="B5" s="488"/>
      <c r="C5" s="488"/>
      <c r="D5" s="488"/>
      <c r="E5" s="489"/>
      <c r="F5" s="219">
        <f>IFERROR(SUM(H:I),"")</f>
        <v>5100000</v>
      </c>
      <c r="G5" s="104"/>
      <c r="H5" s="495"/>
      <c r="I5" s="495"/>
      <c r="J5" s="495"/>
      <c r="K5" s="495"/>
      <c r="L5" s="495"/>
      <c r="M5" s="234"/>
      <c r="N5" s="234"/>
      <c r="O5" s="264"/>
      <c r="P5" s="260"/>
      <c r="Q5" s="260"/>
      <c r="R5" s="111"/>
      <c r="S5" s="111"/>
      <c r="T5" s="111"/>
      <c r="U5" s="111"/>
      <c r="V5" s="111"/>
      <c r="W5" s="111"/>
    </row>
    <row r="6" spans="1:23" ht="40.200000000000003" customHeight="1" thickBot="1">
      <c r="A6" s="490" t="s">
        <v>2019</v>
      </c>
      <c r="B6" s="491"/>
      <c r="C6" s="491"/>
      <c r="D6" s="491"/>
      <c r="E6" s="492"/>
      <c r="F6" s="219">
        <f>IFERROR(SUM(K:K),"")</f>
        <v>4581104.1435182039</v>
      </c>
      <c r="G6" s="104"/>
      <c r="H6" s="218"/>
      <c r="I6" s="218"/>
      <c r="J6" s="218"/>
      <c r="K6" s="218"/>
      <c r="L6" s="218"/>
      <c r="M6" s="234"/>
      <c r="N6" s="234"/>
      <c r="O6" s="264"/>
      <c r="P6" s="260"/>
      <c r="Q6" s="260"/>
      <c r="R6" s="217"/>
      <c r="S6" s="217"/>
      <c r="T6" s="217"/>
      <c r="U6" s="217"/>
      <c r="V6" s="217"/>
      <c r="W6" s="217"/>
    </row>
    <row r="7" spans="1:23" ht="40.200000000000003"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 customHeight="1">
      <c r="A8" s="502" t="s">
        <v>2033</v>
      </c>
      <c r="B8" s="503"/>
      <c r="C8" s="503"/>
      <c r="D8" s="503"/>
      <c r="E8" s="496" t="s">
        <v>2035</v>
      </c>
      <c r="F8" s="496"/>
      <c r="G8" s="496"/>
      <c r="H8" s="496"/>
      <c r="I8" s="496"/>
      <c r="J8" s="496"/>
      <c r="K8" s="497"/>
      <c r="L8" s="229"/>
      <c r="M8" s="222"/>
      <c r="N8" s="222"/>
      <c r="O8" s="261"/>
      <c r="P8" s="261"/>
      <c r="R8" s="217"/>
      <c r="S8" s="217"/>
      <c r="T8" s="217"/>
      <c r="U8" s="217"/>
      <c r="V8" s="217"/>
      <c r="W8" s="217"/>
    </row>
    <row r="9" spans="1:23" ht="69" customHeight="1">
      <c r="A9" s="504" t="s">
        <v>2038</v>
      </c>
      <c r="B9" s="505"/>
      <c r="C9" s="505"/>
      <c r="D9" s="505"/>
      <c r="E9" s="498" t="s">
        <v>2036</v>
      </c>
      <c r="F9" s="498"/>
      <c r="G9" s="498"/>
      <c r="H9" s="498"/>
      <c r="I9" s="498"/>
      <c r="J9" s="498"/>
      <c r="K9" s="499"/>
      <c r="L9" s="227"/>
      <c r="M9" s="223"/>
      <c r="N9" s="223"/>
      <c r="O9" s="262"/>
      <c r="P9" s="262"/>
      <c r="R9" s="217"/>
      <c r="S9" s="217"/>
      <c r="T9" s="217"/>
      <c r="U9" s="217"/>
      <c r="V9" s="217"/>
      <c r="W9" s="217"/>
    </row>
    <row r="10" spans="1:23" ht="53.4" customHeight="1" thickBot="1">
      <c r="A10" s="506" t="s">
        <v>2039</v>
      </c>
      <c r="B10" s="507"/>
      <c r="C10" s="507"/>
      <c r="D10" s="507"/>
      <c r="E10" s="500" t="s">
        <v>2037</v>
      </c>
      <c r="F10" s="500"/>
      <c r="G10" s="500"/>
      <c r="H10" s="500"/>
      <c r="I10" s="500"/>
      <c r="J10" s="500"/>
      <c r="K10" s="501"/>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73"/>
      <c r="B12" s="476" t="s">
        <v>74</v>
      </c>
      <c r="C12" s="476" t="s">
        <v>27</v>
      </c>
      <c r="D12" s="479" t="s">
        <v>28</v>
      </c>
      <c r="E12" s="479"/>
      <c r="F12" s="481" t="s">
        <v>75</v>
      </c>
      <c r="G12" s="484" t="s">
        <v>30</v>
      </c>
      <c r="H12" s="467" t="s">
        <v>2021</v>
      </c>
      <c r="I12" s="468"/>
      <c r="J12" s="458" t="s">
        <v>2015</v>
      </c>
      <c r="K12" s="461" t="s">
        <v>2020</v>
      </c>
      <c r="L12" s="464" t="s">
        <v>2016</v>
      </c>
    </row>
    <row r="13" spans="1:23" ht="39" customHeight="1">
      <c r="A13" s="474"/>
      <c r="B13" s="477"/>
      <c r="C13" s="477"/>
      <c r="D13" s="480"/>
      <c r="E13" s="480"/>
      <c r="F13" s="482"/>
      <c r="G13" s="485"/>
      <c r="H13" s="469"/>
      <c r="I13" s="470"/>
      <c r="J13" s="459"/>
      <c r="K13" s="462"/>
      <c r="L13" s="465"/>
    </row>
    <row r="14" spans="1:23" ht="57.75" customHeight="1" thickBot="1">
      <c r="A14" s="475"/>
      <c r="B14" s="478"/>
      <c r="C14" s="478"/>
      <c r="D14" s="131" t="s">
        <v>31</v>
      </c>
      <c r="E14" s="131" t="s">
        <v>32</v>
      </c>
      <c r="F14" s="483"/>
      <c r="G14" s="486"/>
      <c r="H14" s="471"/>
      <c r="I14" s="472"/>
      <c r="J14" s="460"/>
      <c r="K14" s="463"/>
      <c r="L14" s="466"/>
    </row>
    <row r="15" spans="1:23" ht="36.75" customHeight="1">
      <c r="A15" s="57">
        <v>1</v>
      </c>
      <c r="B15" s="58" t="str">
        <f>IF(基本情報入力シート!C40="","",基本情報入力シート!C40)</f>
        <v>1111111111</v>
      </c>
      <c r="C15" s="59" t="str">
        <f>IF(基本情報入力シート!M40="","",基本情報入力シート!M40)</f>
        <v>東京都</v>
      </c>
      <c r="D15" s="59" t="str">
        <f>IF(基本情報入力シート!R40="","",基本情報入力シート!R40)</f>
        <v>東京都</v>
      </c>
      <c r="E15" s="59" t="str">
        <f>IF(基本情報入力シート!W40="","",基本情報入力シート!W40)</f>
        <v>千代田区</v>
      </c>
      <c r="F15" s="59" t="str">
        <f>IF(基本情報入力シート!X40="","",基本情報入力シート!X40)</f>
        <v>○○ホームヘルプ</v>
      </c>
      <c r="G15" s="60" t="str">
        <f>IF(基本情報入力シート!Y40="","",基本情報入力シート!Y40)</f>
        <v>訪問介護</v>
      </c>
      <c r="H15" s="493">
        <v>100000</v>
      </c>
      <c r="I15" s="494"/>
      <c r="J15" s="265" t="s">
        <v>2148</v>
      </c>
      <c r="K15" s="252">
        <f>IF(H15="","",H15*VLOOKUP(G15,【参考】数式用!$A$4:$R$54,MATCH(P15,【参考】数式用!$M$3:$R$3,0)+12,FALSE))</f>
        <v>100000</v>
      </c>
      <c r="L15" s="253">
        <f>IF(H15="","",H15*VLOOKUP(G15,【参考】数式用!$A$4:$R$54,MATCH(Q15,【参考】数式用!$M$3:$R$3,0)+12,FALSE))</f>
        <v>0</v>
      </c>
      <c r="O15" s="263" t="str">
        <f>VLOOKUP(G15,【参考】数式用!$A$4:$F$54,6,FALSE)</f>
        <v>訪問介護_組合せ</v>
      </c>
      <c r="P15" s="241" t="str">
        <f>"（①＋②）/（"&amp;J15&amp;"）"</f>
        <v>（①＋②）/（①）</v>
      </c>
      <c r="Q15" s="241" t="str">
        <f>"③/（"&amp;J15&amp;"）"</f>
        <v>③/（①）</v>
      </c>
    </row>
    <row r="16" spans="1:23" ht="36.75" customHeight="1">
      <c r="A16" s="61">
        <f>A15+1</f>
        <v>2</v>
      </c>
      <c r="B16" s="62" t="str">
        <f>IF(基本情報入力シート!C41="","",基本情報入力シート!C41)</f>
        <v>1111111112</v>
      </c>
      <c r="C16" s="63" t="str">
        <f>IF(基本情報入力シート!M41="","",基本情報入力シート!M41)</f>
        <v>千代田区</v>
      </c>
      <c r="D16" s="63" t="str">
        <f>IF(基本情報入力シート!R41="","",基本情報入力シート!R41)</f>
        <v>東京都</v>
      </c>
      <c r="E16" s="63" t="str">
        <f>IF(基本情報入力シート!W41="","",基本情報入力シート!W41)</f>
        <v>千代田区</v>
      </c>
      <c r="F16" s="63" t="str">
        <f>IF(基本情報入力シート!X41="","",基本情報入力シート!X41)</f>
        <v>○○ホームヘルプ</v>
      </c>
      <c r="G16" s="64" t="str">
        <f>IF(基本情報入力シート!Y41="","",基本情報入力シート!Y41)</f>
        <v>夜間対応型訪問介護</v>
      </c>
      <c r="H16" s="452">
        <v>100000</v>
      </c>
      <c r="I16" s="453"/>
      <c r="J16" s="266" t="s">
        <v>2147</v>
      </c>
      <c r="K16" s="254">
        <f>IF(H16="","",H16*VLOOKUP(G16,【参考】数式用!$A$4:$R$54,MATCH(P16,【参考】数式用!$M$3:$R$3,0)+12,FALSE))</f>
        <v>81481.481481481489</v>
      </c>
      <c r="L16" s="255">
        <f>IF(H16="","",H16*VLOOKUP(G16,【参考】数式用!$A$4:$R$54,MATCH(Q16,【参考】数式用!$M$3:$R$3,0)+12,FALSE))</f>
        <v>18518.518518518518</v>
      </c>
      <c r="O16" s="263" t="str">
        <f>VLOOKUP(G16,【参考】数式用!$A$4:$F$54,6,FALSE)</f>
        <v>夜間対応型訪問介護_組合せ</v>
      </c>
      <c r="P16" s="241" t="str">
        <f t="shared" ref="P16:P79" si="0">"（①＋②）/（"&amp;J16&amp;"）"</f>
        <v>（①＋②）/（①＋③）</v>
      </c>
      <c r="Q16" s="241"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千代田区</v>
      </c>
      <c r="D17" s="63" t="str">
        <f>IF(基本情報入力シート!R42="","",基本情報入力シート!R42)</f>
        <v>東京都</v>
      </c>
      <c r="E17" s="63" t="str">
        <f>IF(基本情報入力シート!W42="","",基本情報入力シート!W42)</f>
        <v>千代田区</v>
      </c>
      <c r="F17" s="63" t="str">
        <f>IF(基本情報入力シート!X42="","",基本情報入力シート!X42)</f>
        <v>○○ホームヘルプ</v>
      </c>
      <c r="G17" s="63" t="str">
        <f>IF(基本情報入力シート!Y42="","",基本情報入力シート!Y42)</f>
        <v>定期巡回･随時対応型訪問介護看護</v>
      </c>
      <c r="H17" s="454">
        <v>100000</v>
      </c>
      <c r="I17" s="455"/>
      <c r="J17" s="266" t="s">
        <v>2141</v>
      </c>
      <c r="K17" s="254">
        <f>IF(H17="","",H17*VLOOKUP(G17,【参考】数式用!$A$4:$R$54,MATCH(P17,【参考】数式用!$M$3:$R$3,0)+12,FALSE))</f>
        <v>85294.117647058825</v>
      </c>
      <c r="L17" s="255">
        <f>IF(H17="","",H17*VLOOKUP(G17,【参考】数式用!$A$4:$R$54,MATCH(Q17,【参考】数式用!$M$3:$R$3,0)+12,FALSE))</f>
        <v>14705.882352941175</v>
      </c>
      <c r="O17" s="263" t="str">
        <f>VLOOKUP(G17,【参考】数式用!$A$4:$F$54,6,FALSE)</f>
        <v>定期巡回･随時対応型訪問介護看護_組合せ</v>
      </c>
      <c r="P17" s="241" t="str">
        <f t="shared" si="0"/>
        <v>（①＋②）/（①＋②＋③）</v>
      </c>
      <c r="Q17" s="241"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東京都</v>
      </c>
      <c r="D18" s="63" t="str">
        <f>IF(基本情報入力シート!R43="","",基本情報入力シート!R43)</f>
        <v>東京都</v>
      </c>
      <c r="E18" s="63" t="str">
        <f>IF(基本情報入力シート!W43="","",基本情報入力シート!W43)</f>
        <v>千代田区</v>
      </c>
      <c r="F18" s="63" t="str">
        <f>IF(基本情報入力シート!X43="","",基本情報入力シート!X43)</f>
        <v>○○ホームヘルプ</v>
      </c>
      <c r="G18" s="64" t="str">
        <f>IF(基本情報入力シート!Y43="","",基本情報入力シート!Y43)</f>
        <v>訪問入浴介護</v>
      </c>
      <c r="H18" s="452">
        <v>100000</v>
      </c>
      <c r="I18" s="453"/>
      <c r="J18" s="267" t="s">
        <v>2148</v>
      </c>
      <c r="K18" s="254">
        <f>IF(H18="","",H18*VLOOKUP(G18,【参考】数式用!$A$4:$R$54,MATCH(P18,【参考】数式用!$M$3:$R$3,0)+12,FALSE))</f>
        <v>100000</v>
      </c>
      <c r="L18" s="255">
        <f>IF(H18="","",H18*VLOOKUP(G18,【参考】数式用!$A$4:$R$54,MATCH(Q18,【参考】数式用!$M$3:$R$3,0)+12,FALSE))</f>
        <v>0</v>
      </c>
      <c r="O18" s="263" t="str">
        <f>VLOOKUP(G18,【参考】数式用!$A$4:$F$54,6,FALSE)</f>
        <v>訪問入浴介護_組合せ</v>
      </c>
      <c r="P18" s="241" t="str">
        <f t="shared" si="0"/>
        <v>（①＋②）/（①）</v>
      </c>
      <c r="Q18" s="241"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東京都</v>
      </c>
      <c r="D19" s="63" t="str">
        <f>IF(基本情報入力シート!R44="","",基本情報入力シート!R44)</f>
        <v>東京都</v>
      </c>
      <c r="E19" s="63" t="str">
        <f>IF(基本情報入力シート!W44="","",基本情報入力シート!W44)</f>
        <v>千代田区</v>
      </c>
      <c r="F19" s="63" t="str">
        <f>IF(基本情報入力シート!X44="","",基本情報入力シート!X44)</f>
        <v>○○ホームヘルプ</v>
      </c>
      <c r="G19" s="63" t="str">
        <f>IF(基本情報入力シート!Y44="","",基本情報入力シート!Y44)</f>
        <v>介護予防訪問入浴介護</v>
      </c>
      <c r="H19" s="452">
        <v>100000</v>
      </c>
      <c r="I19" s="453"/>
      <c r="J19" s="266" t="s">
        <v>2147</v>
      </c>
      <c r="K19" s="256">
        <f>IF(H19="","",H19*VLOOKUP(G19,【参考】数式用!$A$4:$R$54,MATCH(P19,【参考】数式用!$M$3:$R$3,0)+12,FALSE))</f>
        <v>81481.481481481489</v>
      </c>
      <c r="L19" s="257">
        <f>IF(H19="","",H19*VLOOKUP(G19,【参考】数式用!$A$4:$R$54,MATCH(Q19,【参考】数式用!$M$3:$R$3,0)+12,FALSE))</f>
        <v>18518.518518518518</v>
      </c>
      <c r="O19" s="263" t="str">
        <f>VLOOKUP(G19,【参考】数式用!$A$4:$F$54,6,FALSE)</f>
        <v>介護予防訪問入浴介護_組合せ</v>
      </c>
      <c r="P19" s="241" t="str">
        <f t="shared" si="0"/>
        <v>（①＋②）/（①＋③）</v>
      </c>
      <c r="Q19" s="241"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東京都</v>
      </c>
      <c r="D20" s="63" t="str">
        <f>IF(基本情報入力シート!R45="","",基本情報入力シート!R45)</f>
        <v>東京都</v>
      </c>
      <c r="E20" s="63" t="str">
        <f>IF(基本情報入力シート!W45="","",基本情報入力シート!W45)</f>
        <v>千代田区</v>
      </c>
      <c r="F20" s="63" t="str">
        <f>IF(基本情報入力シート!X45="","",基本情報入力シート!X45)</f>
        <v>○○デイケア</v>
      </c>
      <c r="G20" s="64" t="str">
        <f>IF(基本情報入力シート!Y45="","",基本情報入力シート!Y45)</f>
        <v>通所介護</v>
      </c>
      <c r="H20" s="454">
        <v>100000</v>
      </c>
      <c r="I20" s="455"/>
      <c r="J20" s="266" t="s">
        <v>2141</v>
      </c>
      <c r="K20" s="254">
        <f>IF(H20="","",H20*VLOOKUP(G20,【参考】数式用!$A$4:$R$54,MATCH(P20,【参考】数式用!$M$3:$R$3,0)+12,FALSE))</f>
        <v>84375</v>
      </c>
      <c r="L20" s="255">
        <f>IF(H20="","",H20*VLOOKUP(G20,【参考】数式用!$A$4:$R$54,MATCH(Q20,【参考】数式用!$M$3:$R$3,0)+12,FALSE))</f>
        <v>15625</v>
      </c>
      <c r="O20" s="263" t="str">
        <f>VLOOKUP(G20,【参考】数式用!$A$4:$F$54,6,FALSE)</f>
        <v>通所介護_組合せ</v>
      </c>
      <c r="P20" s="241" t="str">
        <f t="shared" si="0"/>
        <v>（①＋②）/（①＋②＋③）</v>
      </c>
      <c r="Q20" s="241"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千代田区</v>
      </c>
      <c r="D21" s="63" t="str">
        <f>IF(基本情報入力シート!R46="","",基本情報入力シート!R46)</f>
        <v>東京都</v>
      </c>
      <c r="E21" s="63" t="str">
        <f>IF(基本情報入力シート!W46="","",基本情報入力シート!W46)</f>
        <v>千代田区</v>
      </c>
      <c r="F21" s="63" t="str">
        <f>IF(基本情報入力シート!X46="","",基本情報入力シート!X46)</f>
        <v>○○デイケア</v>
      </c>
      <c r="G21" s="63" t="str">
        <f>IF(基本情報入力シート!Y46="","",基本情報入力シート!Y46)</f>
        <v>地域密着型通所介護</v>
      </c>
      <c r="H21" s="452">
        <v>100000</v>
      </c>
      <c r="I21" s="453"/>
      <c r="J21" s="266" t="s">
        <v>2148</v>
      </c>
      <c r="K21" s="254">
        <f>IF(H21="","",H21*VLOOKUP(G21,【参考】数式用!$A$4:$R$54,MATCH(P21,【参考】数式用!$M$3:$R$3,0)+12,FALSE))</f>
        <v>100000</v>
      </c>
      <c r="L21" s="255">
        <f>IF(H21="","",H21*VLOOKUP(G21,【参考】数式用!$A$4:$R$54,MATCH(Q21,【参考】数式用!$M$3:$R$3,0)+12,FALSE))</f>
        <v>0</v>
      </c>
      <c r="O21" s="263" t="str">
        <f>VLOOKUP(G21,【参考】数式用!$A$4:$F$54,6,FALSE)</f>
        <v>地域密着型通所介護_組合せ</v>
      </c>
      <c r="P21" s="241" t="str">
        <f t="shared" si="0"/>
        <v>（①＋②）/（①）</v>
      </c>
      <c r="Q21" s="241"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東京都</v>
      </c>
      <c r="D22" s="63" t="str">
        <f>IF(基本情報入力シート!R47="","",基本情報入力シート!R47)</f>
        <v>東京都</v>
      </c>
      <c r="E22" s="63" t="str">
        <f>IF(基本情報入力シート!W47="","",基本情報入力シート!W47)</f>
        <v>千代田区</v>
      </c>
      <c r="F22" s="63" t="str">
        <f>IF(基本情報入力シート!X47="","",基本情報入力シート!X47)</f>
        <v>○○デイケア</v>
      </c>
      <c r="G22" s="64" t="str">
        <f>IF(基本情報入力シート!Y47="","",基本情報入力シート!Y47)</f>
        <v>通所リハビリテーション</v>
      </c>
      <c r="H22" s="452">
        <v>100000</v>
      </c>
      <c r="I22" s="453"/>
      <c r="J22" s="266" t="s">
        <v>2148</v>
      </c>
      <c r="K22" s="254">
        <f>IF(H22="","",H22*VLOOKUP(G22,【参考】数式用!$A$4:$R$54,MATCH(P22,【参考】数式用!$M$3:$R$3,0)+12,FALSE))</f>
        <v>100000</v>
      </c>
      <c r="L22" s="255">
        <f>IF(H22="","",H22*VLOOKUP(G22,【参考】数式用!$A$4:$R$54,MATCH(Q22,【参考】数式用!$M$3:$R$3,0)+12,FALSE))</f>
        <v>0</v>
      </c>
      <c r="O22" s="263" t="str">
        <f>VLOOKUP(G22,【参考】数式用!$A$4:$F$54,6,FALSE)</f>
        <v>通所リハビリテーション_組合せ</v>
      </c>
      <c r="P22" s="241" t="str">
        <f t="shared" si="0"/>
        <v>（①＋②）/（①）</v>
      </c>
      <c r="Q22" s="241"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東京都</v>
      </c>
      <c r="D23" s="63" t="str">
        <f>IF(基本情報入力シート!R48="","",基本情報入力シート!R48)</f>
        <v>東京都</v>
      </c>
      <c r="E23" s="63" t="str">
        <f>IF(基本情報入力シート!W48="","",基本情報入力シート!W48)</f>
        <v>千代田区</v>
      </c>
      <c r="F23" s="63" t="str">
        <f>IF(基本情報入力シート!X48="","",基本情報入力シート!X48)</f>
        <v>○○デイケア</v>
      </c>
      <c r="G23" s="63" t="str">
        <f>IF(基本情報入力シート!Y48="","",基本情報入力シート!Y48)</f>
        <v>介護予防通所リハビリテーション</v>
      </c>
      <c r="H23" s="454">
        <v>100000</v>
      </c>
      <c r="I23" s="455"/>
      <c r="J23" s="266" t="s">
        <v>2147</v>
      </c>
      <c r="K23" s="254">
        <f>IF(H23="","",H23*VLOOKUP(G23,【参考】数式用!$A$4:$R$54,MATCH(P23,【参考】数式用!$M$3:$R$3,0)+12,FALSE))</f>
        <v>82608.695652173919</v>
      </c>
      <c r="L23" s="255">
        <f>IF(H23="","",H23*VLOOKUP(G23,【参考】数式用!$A$4:$R$54,MATCH(Q23,【参考】数式用!$M$3:$R$3,0)+12,FALSE))</f>
        <v>17391.304347826088</v>
      </c>
      <c r="O23" s="263" t="str">
        <f>VLOOKUP(G23,【参考】数式用!$A$4:$F$54,6,FALSE)</f>
        <v>介護予防通所リハビリテーション_組合せ</v>
      </c>
      <c r="P23" s="241" t="str">
        <f t="shared" si="0"/>
        <v>（①＋②）/（①＋③）</v>
      </c>
      <c r="Q23" s="241"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東京都</v>
      </c>
      <c r="D24" s="63" t="str">
        <f>IF(基本情報入力シート!R49="","",基本情報入力シート!R49)</f>
        <v>東京都</v>
      </c>
      <c r="E24" s="63" t="str">
        <f>IF(基本情報入力シート!W49="","",基本情報入力シート!W49)</f>
        <v>千代田区</v>
      </c>
      <c r="F24" s="63" t="str">
        <f>IF(基本情報入力シート!X49="","",基本情報入力シート!X49)</f>
        <v>○○施設</v>
      </c>
      <c r="G24" s="64" t="str">
        <f>IF(基本情報入力シート!Y49="","",基本情報入力シート!Y49)</f>
        <v>特定施設入居者生活介護</v>
      </c>
      <c r="H24" s="452">
        <v>100000</v>
      </c>
      <c r="I24" s="453"/>
      <c r="J24" s="266" t="s">
        <v>2141</v>
      </c>
      <c r="K24" s="254">
        <f>IF(H24="","",H24*VLOOKUP(G24,【参考】数式用!$A$4:$R$54,MATCH(P24,【参考】数式用!$M$3:$R$3,0)+12,FALSE))</f>
        <v>82857.142857142855</v>
      </c>
      <c r="L24" s="255">
        <f>IF(H24="","",H24*VLOOKUP(G24,【参考】数式用!$A$4:$R$54,MATCH(Q24,【参考】数式用!$M$3:$R$3,0)+12,FALSE))</f>
        <v>17142.857142857141</v>
      </c>
      <c r="O24" s="263" t="str">
        <f>VLOOKUP(G24,【参考】数式用!$A$4:$F$54,6,FALSE)</f>
        <v>特定施設入居者生活介護_組合せ</v>
      </c>
      <c r="P24" s="241" t="str">
        <f t="shared" si="0"/>
        <v>（①＋②）/（①＋②＋③）</v>
      </c>
      <c r="Q24" s="241"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東京都</v>
      </c>
      <c r="D25" s="63" t="str">
        <f>IF(基本情報入力シート!R50="","",基本情報入力シート!R50)</f>
        <v>東京都</v>
      </c>
      <c r="E25" s="63" t="str">
        <f>IF(基本情報入力シート!W50="","",基本情報入力シート!W50)</f>
        <v>千代田区</v>
      </c>
      <c r="F25" s="63" t="str">
        <f>IF(基本情報入力シート!X50="","",基本情報入力シート!X50)</f>
        <v>○○施設</v>
      </c>
      <c r="G25" s="63" t="str">
        <f>IF(基本情報入力シート!Y50="","",基本情報入力シート!Y50)</f>
        <v>特定施設入居者生活介護（短期利用型）</v>
      </c>
      <c r="H25" s="452">
        <v>100000</v>
      </c>
      <c r="I25" s="453"/>
      <c r="J25" s="267" t="s">
        <v>2148</v>
      </c>
      <c r="K25" s="254">
        <f>IF(H25="","",H25*VLOOKUP(G25,【参考】数式用!$A$4:$R$54,MATCH(P25,【参考】数式用!$M$3:$R$3,0)+12,FALSE))</f>
        <v>100000</v>
      </c>
      <c r="L25" s="255">
        <f>IF(H25="","",H25*VLOOKUP(G25,【参考】数式用!$A$4:$R$54,MATCH(Q25,【参考】数式用!$M$3:$R$3,0)+12,FALSE))</f>
        <v>0</v>
      </c>
      <c r="O25" s="263" t="str">
        <f>VLOOKUP(G25,【参考】数式用!$A$4:$F$54,6,FALSE)</f>
        <v>特定施設入居者生活介護_短期利用型_組合せ</v>
      </c>
      <c r="P25" s="241" t="str">
        <f t="shared" si="0"/>
        <v>（①＋②）/（①）</v>
      </c>
      <c r="Q25" s="241"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東京都</v>
      </c>
      <c r="D26" s="63" t="str">
        <f>IF(基本情報入力シート!R51="","",基本情報入力シート!R51)</f>
        <v>東京都</v>
      </c>
      <c r="E26" s="63" t="str">
        <f>IF(基本情報入力シート!W51="","",基本情報入力シート!W51)</f>
        <v>千代田区</v>
      </c>
      <c r="F26" s="63" t="str">
        <f>IF(基本情報入力シート!X51="","",基本情報入力シート!X51)</f>
        <v>○○施設</v>
      </c>
      <c r="G26" s="64" t="str">
        <f>IF(基本情報入力シート!Y51="","",基本情報入力シート!Y51)</f>
        <v>介護予防特定施設入居者生活介護</v>
      </c>
      <c r="H26" s="454">
        <v>100000</v>
      </c>
      <c r="I26" s="455"/>
      <c r="J26" s="266" t="s">
        <v>2147</v>
      </c>
      <c r="K26" s="254">
        <f>IF(H26="","",H26*VLOOKUP(G26,【参考】数式用!$A$4:$R$54,MATCH(P26,【参考】数式用!$M$3:$R$3,0)+12,FALSE))</f>
        <v>78571.428571428565</v>
      </c>
      <c r="L26" s="255">
        <f>IF(H26="","",H26*VLOOKUP(G26,【参考】数式用!$A$4:$R$54,MATCH(Q26,【参考】数式用!$M$3:$R$3,0)+12,FALSE))</f>
        <v>21428.571428571424</v>
      </c>
      <c r="O26" s="263" t="str">
        <f>VLOOKUP(G26,【参考】数式用!$A$4:$F$54,6,FALSE)</f>
        <v>介護予防特定施設入居者生活介護_組合せ</v>
      </c>
      <c r="P26" s="241" t="str">
        <f t="shared" si="0"/>
        <v>（①＋②）/（①＋③）</v>
      </c>
      <c r="Q26" s="241"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千代田区</v>
      </c>
      <c r="D27" s="63" t="str">
        <f>IF(基本情報入力シート!R52="","",基本情報入力シート!R52)</f>
        <v>東京都</v>
      </c>
      <c r="E27" s="63" t="str">
        <f>IF(基本情報入力シート!W52="","",基本情報入力シート!W52)</f>
        <v>千代田区</v>
      </c>
      <c r="F27" s="63" t="str">
        <f>IF(基本情報入力シート!X52="","",基本情報入力シート!X52)</f>
        <v>○○施設</v>
      </c>
      <c r="G27" s="63" t="str">
        <f>IF(基本情報入力シート!Y52="","",基本情報入力シート!Y52)</f>
        <v>地域密着型特定施設入居者生活介護</v>
      </c>
      <c r="H27" s="452">
        <v>100000</v>
      </c>
      <c r="I27" s="453"/>
      <c r="J27" s="266" t="s">
        <v>2141</v>
      </c>
      <c r="K27" s="254">
        <f>IF(H27="","",H27*VLOOKUP(G27,【参考】数式用!$A$4:$R$54,MATCH(P27,【参考】数式用!$M$3:$R$3,0)+12,FALSE))</f>
        <v>82857.142857142855</v>
      </c>
      <c r="L27" s="255">
        <f>IF(H27="","",H27*VLOOKUP(G27,【参考】数式用!$A$4:$R$54,MATCH(Q27,【参考】数式用!$M$3:$R$3,0)+12,FALSE))</f>
        <v>17142.857142857141</v>
      </c>
      <c r="O27" s="263" t="str">
        <f>VLOOKUP(G27,【参考】数式用!$A$4:$F$54,6,FALSE)</f>
        <v>地域密着型特定施設入居者生活介護_組合せ</v>
      </c>
      <c r="P27" s="241" t="str">
        <f t="shared" si="0"/>
        <v>（①＋②）/（①＋②＋③）</v>
      </c>
      <c r="Q27" s="241"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千代田区</v>
      </c>
      <c r="D28" s="63" t="str">
        <f>IF(基本情報入力シート!R53="","",基本情報入力シート!R53)</f>
        <v>東京都</v>
      </c>
      <c r="E28" s="63" t="str">
        <f>IF(基本情報入力シート!W53="","",基本情報入力シート!W53)</f>
        <v>千代田区</v>
      </c>
      <c r="F28" s="63" t="str">
        <f>IF(基本情報入力シート!X53="","",基本情報入力シート!X53)</f>
        <v>○○施設</v>
      </c>
      <c r="G28" s="64" t="str">
        <f>IF(基本情報入力シート!Y53="","",基本情報入力シート!Y53)</f>
        <v>地域密着型特定施設入居者生活介護（短期利用型）</v>
      </c>
      <c r="H28" s="452">
        <v>100000</v>
      </c>
      <c r="I28" s="453"/>
      <c r="J28" s="266" t="s">
        <v>2148</v>
      </c>
      <c r="K28" s="254">
        <f>IF(H28="","",H28*VLOOKUP(G28,【参考】数式用!$A$4:$R$54,MATCH(P28,【参考】数式用!$M$3:$R$3,0)+12,FALSE))</f>
        <v>100000</v>
      </c>
      <c r="L28" s="255">
        <f>IF(H28="","",H28*VLOOKUP(G28,【参考】数式用!$A$4:$R$54,MATCH(Q28,【参考】数式用!$M$3:$R$3,0)+12,FALSE))</f>
        <v>0</v>
      </c>
      <c r="O28" s="263" t="str">
        <f>VLOOKUP(G28,【参考】数式用!$A$4:$F$54,6,FALSE)</f>
        <v>地域密着型特定施設入居者生活介護_短期利用型_組合せ</v>
      </c>
      <c r="P28" s="241" t="str">
        <f t="shared" si="0"/>
        <v>（①＋②）/（①）</v>
      </c>
      <c r="Q28" s="241"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千代田区</v>
      </c>
      <c r="D29" s="63" t="str">
        <f>IF(基本情報入力シート!R54="","",基本情報入力シート!R54)</f>
        <v>東京都</v>
      </c>
      <c r="E29" s="63" t="str">
        <f>IF(基本情報入力シート!W54="","",基本情報入力シート!W54)</f>
        <v>千代田区</v>
      </c>
      <c r="F29" s="63" t="str">
        <f>IF(基本情報入力シート!X54="","",基本情報入力シート!X54)</f>
        <v>○○施設</v>
      </c>
      <c r="G29" s="63" t="str">
        <f>IF(基本情報入力シート!Y54="","",基本情報入力シート!Y54)</f>
        <v>認知症対応型通所介護</v>
      </c>
      <c r="H29" s="454">
        <v>100000</v>
      </c>
      <c r="I29" s="455"/>
      <c r="J29" s="266" t="s">
        <v>2147</v>
      </c>
      <c r="K29" s="254">
        <f>IF(H29="","",H29*VLOOKUP(G29,【参考】数式用!$A$4:$R$54,MATCH(P29,【参考】数式用!$M$3:$R$3,0)+12,FALSE))</f>
        <v>78260.869565217377</v>
      </c>
      <c r="L29" s="255">
        <f>IF(H29="","",H29*VLOOKUP(G29,【参考】数式用!$A$4:$R$54,MATCH(Q29,【参考】数式用!$M$3:$R$3,0)+12,FALSE))</f>
        <v>21739.130434782604</v>
      </c>
      <c r="O29" s="263" t="str">
        <f>VLOOKUP(G29,【参考】数式用!$A$4:$F$54,6,FALSE)</f>
        <v>認知症対応型通所介護_組合せ</v>
      </c>
      <c r="P29" s="241" t="str">
        <f t="shared" si="0"/>
        <v>（①＋②）/（①＋③）</v>
      </c>
      <c r="Q29" s="241"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千代田区</v>
      </c>
      <c r="D30" s="63" t="str">
        <f>IF(基本情報入力シート!R55="","",基本情報入力シート!R55)</f>
        <v>東京都</v>
      </c>
      <c r="E30" s="63" t="str">
        <f>IF(基本情報入力シート!W55="","",基本情報入力シート!W55)</f>
        <v>千代田区</v>
      </c>
      <c r="F30" s="63" t="str">
        <f>IF(基本情報入力シート!X55="","",基本情報入力シート!X55)</f>
        <v>○○施設</v>
      </c>
      <c r="G30" s="64" t="str">
        <f>IF(基本情報入力シート!Y55="","",基本情報入力シート!Y55)</f>
        <v>介護予防認知症対応型通所介護</v>
      </c>
      <c r="H30" s="452">
        <v>100000</v>
      </c>
      <c r="I30" s="453"/>
      <c r="J30" s="266" t="s">
        <v>2141</v>
      </c>
      <c r="K30" s="254">
        <f>IF(H30="","",H30*VLOOKUP(G30,【参考】数式用!$A$4:$R$54,MATCH(P30,【参考】数式用!$M$3:$R$3,0)+12,FALSE))</f>
        <v>82758.620689655174</v>
      </c>
      <c r="L30" s="255">
        <f>IF(H30="","",H30*VLOOKUP(G30,【参考】数式用!$A$4:$R$54,MATCH(Q30,【参考】数式用!$M$3:$R$3,0)+12,FALSE))</f>
        <v>17241.37931034483</v>
      </c>
      <c r="O30" s="263" t="str">
        <f>VLOOKUP(G30,【参考】数式用!$A$4:$F$54,6,FALSE)</f>
        <v>介護予防認知症対応型通所介護_組合せ</v>
      </c>
      <c r="P30" s="241" t="str">
        <f t="shared" si="0"/>
        <v>（①＋②）/（①＋②＋③）</v>
      </c>
      <c r="Q30" s="241"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千代田区</v>
      </c>
      <c r="D31" s="63" t="str">
        <f>IF(基本情報入力シート!R56="","",基本情報入力シート!R56)</f>
        <v>東京都</v>
      </c>
      <c r="E31" s="63" t="str">
        <f>IF(基本情報入力シート!W56="","",基本情報入力シート!W56)</f>
        <v>千代田区</v>
      </c>
      <c r="F31" s="63" t="str">
        <f>IF(基本情報入力シート!X56="","",基本情報入力シート!X56)</f>
        <v>○○施設</v>
      </c>
      <c r="G31" s="63" t="str">
        <f>IF(基本情報入力シート!Y56="","",基本情報入力シート!Y56)</f>
        <v>小規模多機能型居宅介護</v>
      </c>
      <c r="H31" s="452">
        <v>100000</v>
      </c>
      <c r="I31" s="453"/>
      <c r="J31" s="267" t="s">
        <v>2148</v>
      </c>
      <c r="K31" s="254">
        <f>IF(H31="","",H31*VLOOKUP(G31,【参考】数式用!$A$4:$R$54,MATCH(P31,【参考】数式用!$M$3:$R$3,0)+12,FALSE))</f>
        <v>100000</v>
      </c>
      <c r="L31" s="255">
        <f>IF(H31="","",H31*VLOOKUP(G31,【参考】数式用!$A$4:$R$54,MATCH(Q31,【参考】数式用!$M$3:$R$3,0)+12,FALSE))</f>
        <v>0</v>
      </c>
      <c r="O31" s="263" t="str">
        <f>VLOOKUP(G31,【参考】数式用!$A$4:$F$54,6,FALSE)</f>
        <v>小規模多機能型居宅介護_組合せ</v>
      </c>
      <c r="P31" s="241" t="str">
        <f t="shared" si="0"/>
        <v>（①＋②）/（①）</v>
      </c>
      <c r="Q31" s="241"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千代田区</v>
      </c>
      <c r="D32" s="63" t="str">
        <f>IF(基本情報入力シート!R57="","",基本情報入力シート!R57)</f>
        <v>東京都</v>
      </c>
      <c r="E32" s="63" t="str">
        <f>IF(基本情報入力シート!W57="","",基本情報入力シート!W57)</f>
        <v>千代田区</v>
      </c>
      <c r="F32" s="63" t="str">
        <f>IF(基本情報入力シート!X57="","",基本情報入力シート!X57)</f>
        <v>○○施設</v>
      </c>
      <c r="G32" s="64" t="str">
        <f>IF(基本情報入力シート!Y57="","",基本情報入力シート!Y57)</f>
        <v>小規模多機能型居宅介護（短期利用型）</v>
      </c>
      <c r="H32" s="454">
        <v>100000</v>
      </c>
      <c r="I32" s="455"/>
      <c r="J32" s="266" t="s">
        <v>2147</v>
      </c>
      <c r="K32" s="254">
        <f>IF(H32="","",H32*VLOOKUP(G32,【参考】数式用!$A$4:$R$54,MATCH(P32,【参考】数式用!$M$3:$R$3,0)+12,FALSE))</f>
        <v>74193.548387096787</v>
      </c>
      <c r="L32" s="255">
        <f>IF(H32="","",H32*VLOOKUP(G32,【参考】数式用!$A$4:$R$54,MATCH(Q32,【参考】数式用!$M$3:$R$3,0)+12,FALSE))</f>
        <v>25806.451612903224</v>
      </c>
      <c r="O32" s="263" t="str">
        <f>VLOOKUP(G32,【参考】数式用!$A$4:$F$54,6,FALSE)</f>
        <v>小規模多機能型居宅介護_短期利用型_組合せ</v>
      </c>
      <c r="P32" s="241" t="str">
        <f t="shared" si="0"/>
        <v>（①＋②）/（①＋③）</v>
      </c>
      <c r="Q32" s="241"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千代田区</v>
      </c>
      <c r="D33" s="63" t="str">
        <f>IF(基本情報入力シート!R58="","",基本情報入力シート!R58)</f>
        <v>東京都</v>
      </c>
      <c r="E33" s="63" t="str">
        <f>IF(基本情報入力シート!W58="","",基本情報入力シート!W58)</f>
        <v>千代田区</v>
      </c>
      <c r="F33" s="63" t="str">
        <f>IF(基本情報入力シート!X58="","",基本情報入力シート!X58)</f>
        <v>○○施設</v>
      </c>
      <c r="G33" s="63" t="str">
        <f>IF(基本情報入力シート!Y58="","",基本情報入力シート!Y58)</f>
        <v>介護予防小規模多機能型居宅介護</v>
      </c>
      <c r="H33" s="452">
        <v>100000</v>
      </c>
      <c r="I33" s="453"/>
      <c r="J33" s="266" t="s">
        <v>2141</v>
      </c>
      <c r="K33" s="254">
        <f>IF(H33="","",H33*VLOOKUP(G33,【参考】数式用!$A$4:$R$54,MATCH(P33,【参考】数式用!$M$3:$R$3,0)+12,FALSE))</f>
        <v>80000</v>
      </c>
      <c r="L33" s="255">
        <f>IF(H33="","",H33*VLOOKUP(G33,【参考】数式用!$A$4:$R$54,MATCH(Q33,【参考】数式用!$M$3:$R$3,0)+12,FALSE))</f>
        <v>20000</v>
      </c>
      <c r="O33" s="263" t="str">
        <f>VLOOKUP(G33,【参考】数式用!$A$4:$F$54,6,FALSE)</f>
        <v>介護予防小規模多機能型居宅介護_組合せ</v>
      </c>
      <c r="P33" s="241" t="str">
        <f t="shared" si="0"/>
        <v>（①＋②）/（①＋②＋③）</v>
      </c>
      <c r="Q33" s="241"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千代田区</v>
      </c>
      <c r="D34" s="63" t="str">
        <f>IF(基本情報入力シート!R59="","",基本情報入力シート!R59)</f>
        <v>東京都</v>
      </c>
      <c r="E34" s="63" t="str">
        <f>IF(基本情報入力シート!W59="","",基本情報入力シート!W59)</f>
        <v>千代田区</v>
      </c>
      <c r="F34" s="63" t="str">
        <f>IF(基本情報入力シート!X59="","",基本情報入力シート!X59)</f>
        <v>○○施設</v>
      </c>
      <c r="G34" s="64" t="str">
        <f>IF(基本情報入力シート!Y59="","",基本情報入力シート!Y59)</f>
        <v>介護予防小規模多機能型居宅介護（短期利用型）</v>
      </c>
      <c r="H34" s="452">
        <v>100000</v>
      </c>
      <c r="I34" s="453"/>
      <c r="J34" s="266" t="s">
        <v>2148</v>
      </c>
      <c r="K34" s="254">
        <f>IF(H34="","",H34*VLOOKUP(G34,【参考】数式用!$A$4:$R$54,MATCH(P34,【参考】数式用!$M$3:$R$3,0)+12,FALSE))</f>
        <v>100000</v>
      </c>
      <c r="L34" s="255">
        <f>IF(H34="","",H34*VLOOKUP(G34,【参考】数式用!$A$4:$R$54,MATCH(Q34,【参考】数式用!$M$3:$R$3,0)+12,FALSE))</f>
        <v>0</v>
      </c>
      <c r="O34" s="263" t="str">
        <f>VLOOKUP(G34,【参考】数式用!$A$4:$F$54,6,FALSE)</f>
        <v>介護予防小規模多機能型居宅介護_短期利用型_組合せ</v>
      </c>
      <c r="P34" s="241" t="str">
        <f t="shared" si="0"/>
        <v>（①＋②）/（①）</v>
      </c>
      <c r="Q34" s="241"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千代田区</v>
      </c>
      <c r="D35" s="63" t="str">
        <f>IF(基本情報入力シート!R60="","",基本情報入力シート!R60)</f>
        <v>東京都</v>
      </c>
      <c r="E35" s="63" t="str">
        <f>IF(基本情報入力シート!W60="","",基本情報入力シート!W60)</f>
        <v>千代田区</v>
      </c>
      <c r="F35" s="63" t="str">
        <f>IF(基本情報入力シート!X60="","",基本情報入力シート!X60)</f>
        <v>○○施設</v>
      </c>
      <c r="G35" s="63" t="str">
        <f>IF(基本情報入力シート!Y60="","",基本情報入力シート!Y60)</f>
        <v>看護小規模多機能型居宅介護</v>
      </c>
      <c r="H35" s="454">
        <v>100000</v>
      </c>
      <c r="I35" s="455"/>
      <c r="J35" s="266" t="s">
        <v>2147</v>
      </c>
      <c r="K35" s="254">
        <f>IF(H35="","",H35*VLOOKUP(G35,【参考】数式用!$A$4:$R$54,MATCH(P35,【参考】数式用!$M$3:$R$3,0)+12,FALSE))</f>
        <v>79166.666666666657</v>
      </c>
      <c r="L35" s="255">
        <f>IF(H35="","",H35*VLOOKUP(G35,【参考】数式用!$A$4:$R$54,MATCH(Q35,【参考】数式用!$M$3:$R$3,0)+12,FALSE))</f>
        <v>20833.333333333332</v>
      </c>
      <c r="O35" s="263" t="str">
        <f>VLOOKUP(G35,【参考】数式用!$A$4:$F$54,6,FALSE)</f>
        <v>看護小規模多機能型居宅介護_組合せ</v>
      </c>
      <c r="P35" s="241" t="str">
        <f t="shared" si="0"/>
        <v>（①＋②）/（①＋③）</v>
      </c>
      <c r="Q35" s="241"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千代田区</v>
      </c>
      <c r="D36" s="63" t="str">
        <f>IF(基本情報入力シート!R61="","",基本情報入力シート!R61)</f>
        <v>東京都</v>
      </c>
      <c r="E36" s="63" t="str">
        <f>IF(基本情報入力シート!W61="","",基本情報入力シート!W61)</f>
        <v>千代田区</v>
      </c>
      <c r="F36" s="63" t="str">
        <f>IF(基本情報入力シート!X61="","",基本情報入力シート!X61)</f>
        <v>○○施設</v>
      </c>
      <c r="G36" s="64" t="str">
        <f>IF(基本情報入力シート!Y61="","",基本情報入力シート!Y61)</f>
        <v>看護小規模多機能型居宅介護（短期利用型）</v>
      </c>
      <c r="H36" s="452">
        <v>100000</v>
      </c>
      <c r="I36" s="453"/>
      <c r="J36" s="266" t="s">
        <v>2141</v>
      </c>
      <c r="K36" s="254">
        <f>IF(H36="","",H36*VLOOKUP(G36,【参考】数式用!$A$4:$R$54,MATCH(P36,【参考】数式用!$M$3:$R$3,0)+12,FALSE))</f>
        <v>83333.333333333343</v>
      </c>
      <c r="L36" s="255">
        <f>IF(H36="","",H36*VLOOKUP(G36,【参考】数式用!$A$4:$R$54,MATCH(Q36,【参考】数式用!$M$3:$R$3,0)+12,FALSE))</f>
        <v>16666.666666666664</v>
      </c>
      <c r="O36" s="263" t="str">
        <f>VLOOKUP(G36,【参考】数式用!$A$4:$F$54,6,FALSE)</f>
        <v>看護小規模多機能型居宅介護_短期利用型_組合せ</v>
      </c>
      <c r="P36" s="241" t="str">
        <f t="shared" si="0"/>
        <v>（①＋②）/（①＋②＋③）</v>
      </c>
      <c r="Q36" s="241"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千代田区</v>
      </c>
      <c r="D37" s="63" t="str">
        <f>IF(基本情報入力シート!R62="","",基本情報入力シート!R62)</f>
        <v>東京都</v>
      </c>
      <c r="E37" s="63" t="str">
        <f>IF(基本情報入力シート!W62="","",基本情報入力シート!W62)</f>
        <v>千代田区</v>
      </c>
      <c r="F37" s="63" t="str">
        <f>IF(基本情報入力シート!X62="","",基本情報入力シート!X62)</f>
        <v>○○施設</v>
      </c>
      <c r="G37" s="63" t="str">
        <f>IF(基本情報入力シート!Y62="","",基本情報入力シート!Y62)</f>
        <v>認知症対応型共同生活介護</v>
      </c>
      <c r="H37" s="452">
        <v>100000</v>
      </c>
      <c r="I37" s="453"/>
      <c r="J37" s="267" t="s">
        <v>2148</v>
      </c>
      <c r="K37" s="254">
        <f>IF(H37="","",H37*VLOOKUP(G37,【参考】数式用!$A$4:$R$54,MATCH(P37,【参考】数式用!$M$3:$R$3,0)+12,FALSE))</f>
        <v>100000</v>
      </c>
      <c r="L37" s="255">
        <f>IF(H37="","",H37*VLOOKUP(G37,【参考】数式用!$A$4:$R$54,MATCH(Q37,【参考】数式用!$M$3:$R$3,0)+12,FALSE))</f>
        <v>0</v>
      </c>
      <c r="O37" s="263" t="str">
        <f>VLOOKUP(G37,【参考】数式用!$A$4:$F$54,6,FALSE)</f>
        <v>認知症対応型共同生活介護_組合せ</v>
      </c>
      <c r="P37" s="241" t="str">
        <f t="shared" si="0"/>
        <v>（①＋②）/（①）</v>
      </c>
      <c r="Q37" s="241"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千代田区</v>
      </c>
      <c r="D38" s="63" t="str">
        <f>IF(基本情報入力シート!R63="","",基本情報入力シート!R63)</f>
        <v>東京都</v>
      </c>
      <c r="E38" s="63" t="str">
        <f>IF(基本情報入力シート!W63="","",基本情報入力シート!W63)</f>
        <v>千代田区</v>
      </c>
      <c r="F38" s="63" t="str">
        <f>IF(基本情報入力シート!X63="","",基本情報入力シート!X63)</f>
        <v>○○施設</v>
      </c>
      <c r="G38" s="64" t="str">
        <f>IF(基本情報入力シート!Y63="","",基本情報入力シート!Y63)</f>
        <v>認知症対応型共同生活介護（短期利用型）</v>
      </c>
      <c r="H38" s="454">
        <v>100000</v>
      </c>
      <c r="I38" s="455"/>
      <c r="J38" s="266" t="s">
        <v>2147</v>
      </c>
      <c r="K38" s="254">
        <f>IF(H38="","",H38*VLOOKUP(G38,【参考】数式用!$A$4:$R$54,MATCH(P38,【参考】数式用!$M$3:$R$3,0)+12,FALSE))</f>
        <v>73529.411764705888</v>
      </c>
      <c r="L38" s="255">
        <f>IF(H38="","",H38*VLOOKUP(G38,【参考】数式用!$A$4:$R$54,MATCH(Q38,【参考】数式用!$M$3:$R$3,0)+12,FALSE))</f>
        <v>26470.588235294119</v>
      </c>
      <c r="O38" s="263" t="str">
        <f>VLOOKUP(G38,【参考】数式用!$A$4:$F$54,6,FALSE)</f>
        <v>認知症対応型共同生活介護_短期利用型_組合せ</v>
      </c>
      <c r="P38" s="241" t="str">
        <f t="shared" si="0"/>
        <v>（①＋②）/（①＋③）</v>
      </c>
      <c r="Q38" s="241"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千代田区</v>
      </c>
      <c r="D39" s="63" t="str">
        <f>IF(基本情報入力シート!R64="","",基本情報入力シート!R64)</f>
        <v>東京都</v>
      </c>
      <c r="E39" s="63" t="str">
        <f>IF(基本情報入力シート!W64="","",基本情報入力シート!W64)</f>
        <v>千代田区</v>
      </c>
      <c r="F39" s="63" t="str">
        <f>IF(基本情報入力シート!X64="","",基本情報入力シート!X64)</f>
        <v>○○施設</v>
      </c>
      <c r="G39" s="63" t="str">
        <f>IF(基本情報入力シート!Y64="","",基本情報入力シート!Y64)</f>
        <v>介護予防認知症対応型共同生活介護</v>
      </c>
      <c r="H39" s="452">
        <v>100000</v>
      </c>
      <c r="I39" s="453"/>
      <c r="J39" s="266" t="s">
        <v>2141</v>
      </c>
      <c r="K39" s="254">
        <f>IF(H39="","",H39*VLOOKUP(G39,【参考】数式用!$A$4:$R$54,MATCH(P39,【参考】数式用!$M$3:$R$3,0)+12,FALSE))</f>
        <v>80000</v>
      </c>
      <c r="L39" s="255">
        <f>IF(H39="","",H39*VLOOKUP(G39,【参考】数式用!$A$4:$R$54,MATCH(Q39,【参考】数式用!$M$3:$R$3,0)+12,FALSE))</f>
        <v>20000</v>
      </c>
      <c r="O39" s="263" t="str">
        <f>VLOOKUP(G39,【参考】数式用!$A$4:$F$54,6,FALSE)</f>
        <v>介護予防認知症対応型共同生活介護_組合せ</v>
      </c>
      <c r="P39" s="241" t="str">
        <f t="shared" si="0"/>
        <v>（①＋②）/（①＋②＋③）</v>
      </c>
      <c r="Q39" s="241"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千代田区</v>
      </c>
      <c r="D40" s="63" t="str">
        <f>IF(基本情報入力シート!R65="","",基本情報入力シート!R65)</f>
        <v>東京都</v>
      </c>
      <c r="E40" s="63" t="str">
        <f>IF(基本情報入力シート!W65="","",基本情報入力シート!W65)</f>
        <v>千代田区</v>
      </c>
      <c r="F40" s="63" t="str">
        <f>IF(基本情報入力シート!X65="","",基本情報入力シート!X65)</f>
        <v>○○施設</v>
      </c>
      <c r="G40" s="64" t="str">
        <f>IF(基本情報入力シート!Y65="","",基本情報入力シート!Y65)</f>
        <v>介護予防認知症対応型共同生活介護（短期利用型）</v>
      </c>
      <c r="H40" s="452">
        <v>100000</v>
      </c>
      <c r="I40" s="453"/>
      <c r="J40" s="266" t="s">
        <v>2148</v>
      </c>
      <c r="K40" s="254">
        <f>IF(H40="","",H40*VLOOKUP(G40,【参考】数式用!$A$4:$R$54,MATCH(P40,【参考】数式用!$M$3:$R$3,0)+12,FALSE))</f>
        <v>100000</v>
      </c>
      <c r="L40" s="255">
        <f>IF(H40="","",H40*VLOOKUP(G40,【参考】数式用!$A$4:$R$54,MATCH(Q40,【参考】数式用!$M$3:$R$3,0)+12,FALSE))</f>
        <v>0</v>
      </c>
      <c r="O40" s="263" t="str">
        <f>VLOOKUP(G40,【参考】数式用!$A$4:$F$54,6,FALSE)</f>
        <v>介護予防認知症対応型共同生活介護_短期利用型_組合せ</v>
      </c>
      <c r="P40" s="241" t="str">
        <f t="shared" si="0"/>
        <v>（①＋②）/（①）</v>
      </c>
      <c r="Q40" s="241"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東京都</v>
      </c>
      <c r="D41" s="63" t="str">
        <f>IF(基本情報入力シート!R66="","",基本情報入力シート!R66)</f>
        <v>東京都</v>
      </c>
      <c r="E41" s="63" t="str">
        <f>IF(基本情報入力シート!W66="","",基本情報入力シート!W66)</f>
        <v>千代田区</v>
      </c>
      <c r="F41" s="63" t="str">
        <f>IF(基本情報入力シート!X66="","",基本情報入力シート!X66)</f>
        <v>○○施設</v>
      </c>
      <c r="G41" s="63" t="str">
        <f>IF(基本情報入力シート!Y66="","",基本情報入力シート!Y66)</f>
        <v>介護老人福祉施設</v>
      </c>
      <c r="H41" s="454">
        <v>100000</v>
      </c>
      <c r="I41" s="455"/>
      <c r="J41" s="266" t="s">
        <v>2147</v>
      </c>
      <c r="K41" s="254">
        <f>IF(H41="","",H41*VLOOKUP(G41,【参考】数式用!$A$4:$R$54,MATCH(P41,【参考】数式用!$M$3:$R$3,0)+12,FALSE))</f>
        <v>77419.354838709682</v>
      </c>
      <c r="L41" s="255">
        <f>IF(H41="","",H41*VLOOKUP(G41,【参考】数式用!$A$4:$R$54,MATCH(Q41,【参考】数式用!$M$3:$R$3,0)+12,FALSE))</f>
        <v>22580.645161290326</v>
      </c>
      <c r="O41" s="263" t="str">
        <f>VLOOKUP(G41,【参考】数式用!$A$4:$F$54,6,FALSE)</f>
        <v>介護老人福祉施設_組合せ</v>
      </c>
      <c r="P41" s="241" t="str">
        <f t="shared" si="0"/>
        <v>（①＋②）/（①＋③）</v>
      </c>
      <c r="Q41" s="241"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千代田区</v>
      </c>
      <c r="D42" s="63" t="str">
        <f>IF(基本情報入力シート!R67="","",基本情報入力シート!R67)</f>
        <v>東京都</v>
      </c>
      <c r="E42" s="63" t="str">
        <f>IF(基本情報入力シート!W67="","",基本情報入力シート!W67)</f>
        <v>千代田区</v>
      </c>
      <c r="F42" s="63" t="str">
        <f>IF(基本情報入力シート!X67="","",基本情報入力シート!X67)</f>
        <v>○○施設</v>
      </c>
      <c r="G42" s="64" t="str">
        <f>IF(基本情報入力シート!Y67="","",基本情報入力シート!Y67)</f>
        <v>地域密着型介護老人福祉施設</v>
      </c>
      <c r="H42" s="452">
        <v>100000</v>
      </c>
      <c r="I42" s="453"/>
      <c r="J42" s="266" t="s">
        <v>2141</v>
      </c>
      <c r="K42" s="254">
        <f>IF(H42="","",H42*VLOOKUP(G42,【参考】数式用!$A$4:$R$54,MATCH(P42,【参考】数式用!$M$3:$R$3,0)+12,FALSE))</f>
        <v>82051.282051282047</v>
      </c>
      <c r="L42" s="255">
        <f>IF(H42="","",H42*VLOOKUP(G42,【参考】数式用!$A$4:$R$54,MATCH(Q42,【参考】数式用!$M$3:$R$3,0)+12,FALSE))</f>
        <v>17948.717948717949</v>
      </c>
      <c r="O42" s="263" t="str">
        <f>VLOOKUP(G42,【参考】数式用!$A$4:$F$54,6,FALSE)</f>
        <v>地域密着型介護老人福祉施設_組合せ</v>
      </c>
      <c r="P42" s="241" t="str">
        <f t="shared" si="0"/>
        <v>（①＋②）/（①＋②＋③）</v>
      </c>
      <c r="Q42" s="241"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東京都</v>
      </c>
      <c r="D43" s="63" t="str">
        <f>IF(基本情報入力シート!R68="","",基本情報入力シート!R68)</f>
        <v>東京都</v>
      </c>
      <c r="E43" s="63" t="str">
        <f>IF(基本情報入力シート!W68="","",基本情報入力シート!W68)</f>
        <v>千代田区</v>
      </c>
      <c r="F43" s="63" t="str">
        <f>IF(基本情報入力シート!X68="","",基本情報入力シート!X68)</f>
        <v>○○施設</v>
      </c>
      <c r="G43" s="63" t="str">
        <f>IF(基本情報入力シート!Y68="","",基本情報入力シート!Y68)</f>
        <v>短期入所生活介護</v>
      </c>
      <c r="H43" s="452">
        <v>100000</v>
      </c>
      <c r="I43" s="453"/>
      <c r="J43" s="267" t="s">
        <v>2148</v>
      </c>
      <c r="K43" s="254">
        <f>IF(H43="","",H43*VLOOKUP(G43,【参考】数式用!$A$4:$R$54,MATCH(P43,【参考】数式用!$M$3:$R$3,0)+12,FALSE))</f>
        <v>100000</v>
      </c>
      <c r="L43" s="255">
        <f>IF(H43="","",H43*VLOOKUP(G43,【参考】数式用!$A$4:$R$54,MATCH(Q43,【参考】数式用!$M$3:$R$3,0)+12,FALSE))</f>
        <v>0</v>
      </c>
      <c r="O43" s="263" t="str">
        <f>VLOOKUP(G43,【参考】数式用!$A$4:$F$54,6,FALSE)</f>
        <v>短期入所生活介護_組合せ</v>
      </c>
      <c r="P43" s="241" t="str">
        <f t="shared" si="0"/>
        <v>（①＋②）/（①）</v>
      </c>
      <c r="Q43" s="241"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東京都</v>
      </c>
      <c r="D44" s="63" t="str">
        <f>IF(基本情報入力シート!R69="","",基本情報入力シート!R69)</f>
        <v>東京都</v>
      </c>
      <c r="E44" s="63" t="str">
        <f>IF(基本情報入力シート!W69="","",基本情報入力シート!W69)</f>
        <v>千代田区</v>
      </c>
      <c r="F44" s="63" t="str">
        <f>IF(基本情報入力シート!X69="","",基本情報入力シート!X69)</f>
        <v>○○施設</v>
      </c>
      <c r="G44" s="64" t="str">
        <f>IF(基本情報入力シート!Y69="","",基本情報入力シート!Y69)</f>
        <v>介護予防短期入所生活介護</v>
      </c>
      <c r="H44" s="454">
        <v>100000</v>
      </c>
      <c r="I44" s="455"/>
      <c r="J44" s="266" t="s">
        <v>2147</v>
      </c>
      <c r="K44" s="254">
        <f>IF(H44="","",H44*VLOOKUP(G44,【参考】数式用!$A$4:$R$54,MATCH(P44,【参考】数式用!$M$3:$R$3,0)+12,FALSE))</f>
        <v>77419.354838709682</v>
      </c>
      <c r="L44" s="255">
        <f>IF(H44="","",H44*VLOOKUP(G44,【参考】数式用!$A$4:$R$54,MATCH(Q44,【参考】数式用!$M$3:$R$3,0)+12,FALSE))</f>
        <v>22580.645161290326</v>
      </c>
      <c r="O44" s="263" t="str">
        <f>VLOOKUP(G44,【参考】数式用!$A$4:$F$54,6,FALSE)</f>
        <v>介護予防短期入所生活介護_組合せ</v>
      </c>
      <c r="P44" s="241" t="str">
        <f t="shared" si="0"/>
        <v>（①＋②）/（①＋③）</v>
      </c>
      <c r="Q44" s="241"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東京都</v>
      </c>
      <c r="D45" s="63" t="str">
        <f>IF(基本情報入力シート!R70="","",基本情報入力シート!R70)</f>
        <v>東京都</v>
      </c>
      <c r="E45" s="63" t="str">
        <f>IF(基本情報入力シート!W70="","",基本情報入力シート!W70)</f>
        <v>千代田区</v>
      </c>
      <c r="F45" s="63" t="str">
        <f>IF(基本情報入力シート!X70="","",基本情報入力シート!X70)</f>
        <v>○○施設</v>
      </c>
      <c r="G45" s="63" t="str">
        <f>IF(基本情報入力シート!Y70="","",基本情報入力シート!Y70)</f>
        <v>介護老人保健施設</v>
      </c>
      <c r="H45" s="452">
        <v>100000</v>
      </c>
      <c r="I45" s="453"/>
      <c r="J45" s="266" t="s">
        <v>2141</v>
      </c>
      <c r="K45" s="254">
        <f>IF(H45="","",H45*VLOOKUP(G45,【参考】数式用!$A$4:$R$54,MATCH(P45,【参考】数式用!$M$3:$R$3,0)+12,FALSE))</f>
        <v>84615.38461538461</v>
      </c>
      <c r="L45" s="255">
        <f>IF(H45="","",H45*VLOOKUP(G45,【参考】数式用!$A$4:$R$54,MATCH(Q45,【参考】数式用!$M$3:$R$3,0)+12,FALSE))</f>
        <v>15384.615384615385</v>
      </c>
      <c r="O45" s="263" t="str">
        <f>VLOOKUP(G45,【参考】数式用!$A$4:$F$54,6,FALSE)</f>
        <v>介護老人保健施設_組合せ</v>
      </c>
      <c r="P45" s="241" t="str">
        <f t="shared" si="0"/>
        <v>（①＋②）/（①＋②＋③）</v>
      </c>
      <c r="Q45" s="241"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東京都</v>
      </c>
      <c r="D46" s="63" t="str">
        <f>IF(基本情報入力シート!R71="","",基本情報入力シート!R71)</f>
        <v>東京都</v>
      </c>
      <c r="E46" s="63" t="str">
        <f>IF(基本情報入力シート!W71="","",基本情報入力シート!W71)</f>
        <v>千代田区</v>
      </c>
      <c r="F46" s="63" t="str">
        <f>IF(基本情報入力シート!X71="","",基本情報入力シート!X71)</f>
        <v>○○施設</v>
      </c>
      <c r="G46" s="64" t="str">
        <f>IF(基本情報入力シート!Y71="","",基本情報入力シート!Y71)</f>
        <v>短期入所療養介護（老健）</v>
      </c>
      <c r="H46" s="452">
        <v>100000</v>
      </c>
      <c r="I46" s="453"/>
      <c r="J46" s="266" t="s">
        <v>2148</v>
      </c>
      <c r="K46" s="254">
        <f>IF(H46="","",H46*VLOOKUP(G46,【参考】数式用!$A$4:$R$54,MATCH(P46,【参考】数式用!$M$3:$R$3,0)+12,FALSE))</f>
        <v>100000</v>
      </c>
      <c r="L46" s="255">
        <f>IF(H46="","",H46*VLOOKUP(G46,【参考】数式用!$A$4:$R$54,MATCH(Q46,【参考】数式用!$M$3:$R$3,0)+12,FALSE))</f>
        <v>0</v>
      </c>
      <c r="O46" s="263" t="str">
        <f>VLOOKUP(G46,【参考】数式用!$A$4:$F$54,6,FALSE)</f>
        <v>短期入所療養介護_老健_組合せ</v>
      </c>
      <c r="P46" s="241" t="str">
        <f t="shared" si="0"/>
        <v>（①＋②）/（①）</v>
      </c>
      <c r="Q46" s="241"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東京都</v>
      </c>
      <c r="D47" s="63" t="str">
        <f>IF(基本情報入力シート!R72="","",基本情報入力シート!R72)</f>
        <v>東京都</v>
      </c>
      <c r="E47" s="63" t="str">
        <f>IF(基本情報入力シート!W72="","",基本情報入力シート!W72)</f>
        <v>千代田区</v>
      </c>
      <c r="F47" s="63" t="str">
        <f>IF(基本情報入力シート!X72="","",基本情報入力シート!X72)</f>
        <v>○○施設</v>
      </c>
      <c r="G47" s="63" t="str">
        <f>IF(基本情報入力シート!Y72="","",基本情報入力シート!Y72)</f>
        <v>介護予防短期入所療養介護（老健）</v>
      </c>
      <c r="H47" s="454">
        <v>100000</v>
      </c>
      <c r="I47" s="455"/>
      <c r="J47" s="266" t="s">
        <v>2147</v>
      </c>
      <c r="K47" s="254">
        <f>IF(H47="","",H47*VLOOKUP(G47,【参考】数式用!$A$4:$R$54,MATCH(P47,【参考】数式用!$M$3:$R$3,0)+12,FALSE))</f>
        <v>80952.380952380947</v>
      </c>
      <c r="L47" s="255">
        <f>IF(H47="","",H47*VLOOKUP(G47,【参考】数式用!$A$4:$R$54,MATCH(Q47,【参考】数式用!$M$3:$R$3,0)+12,FALSE))</f>
        <v>19047.619047619046</v>
      </c>
      <c r="O47" s="263" t="str">
        <f>VLOOKUP(G47,【参考】数式用!$A$4:$F$54,6,FALSE)</f>
        <v>介護予防短期入所療養介護_老健_組合せ</v>
      </c>
      <c r="P47" s="241" t="str">
        <f t="shared" si="0"/>
        <v>（①＋②）/（①＋③）</v>
      </c>
      <c r="Q47" s="241"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東京都</v>
      </c>
      <c r="D48" s="63" t="str">
        <f>IF(基本情報入力シート!R73="","",基本情報入力シート!R73)</f>
        <v>東京都</v>
      </c>
      <c r="E48" s="63" t="str">
        <f>IF(基本情報入力シート!W73="","",基本情報入力シート!W73)</f>
        <v>千代田区</v>
      </c>
      <c r="F48" s="63" t="str">
        <f>IF(基本情報入力シート!X73="","",基本情報入力シート!X73)</f>
        <v>○○施設</v>
      </c>
      <c r="G48" s="64" t="str">
        <f>IF(基本情報入力シート!Y73="","",基本情報入力シート!Y73)</f>
        <v>短期入所療養介護 （病院等)</v>
      </c>
      <c r="H48" s="452">
        <v>100000</v>
      </c>
      <c r="I48" s="453"/>
      <c r="J48" s="266" t="s">
        <v>2141</v>
      </c>
      <c r="K48" s="254">
        <f>IF(H48="","",H48*VLOOKUP(G48,【参考】数式用!$A$4:$R$54,MATCH(P48,【参考】数式用!$M$3:$R$3,0)+12,FALSE))</f>
        <v>88888.888888888891</v>
      </c>
      <c r="L48" s="255">
        <f>IF(H48="","",H48*VLOOKUP(G48,【参考】数式用!$A$4:$R$54,MATCH(Q48,【参考】数式用!$M$3:$R$3,0)+12,FALSE))</f>
        <v>11111.111111111111</v>
      </c>
      <c r="O48" s="263" t="str">
        <f>VLOOKUP(G48,【参考】数式用!$A$4:$F$54,6,FALSE)</f>
        <v>短期入所療養介護_病院等_組合せ</v>
      </c>
      <c r="P48" s="241" t="str">
        <f t="shared" si="0"/>
        <v>（①＋②）/（①＋②＋③）</v>
      </c>
      <c r="Q48" s="241"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東京都</v>
      </c>
      <c r="D49" s="63" t="str">
        <f>IF(基本情報入力シート!R74="","",基本情報入力シート!R74)</f>
        <v>東京都</v>
      </c>
      <c r="E49" s="63" t="str">
        <f>IF(基本情報入力シート!W74="","",基本情報入力シート!W74)</f>
        <v>千代田区</v>
      </c>
      <c r="F49" s="63" t="str">
        <f>IF(基本情報入力シート!X74="","",基本情報入力シート!X74)</f>
        <v>○○施設</v>
      </c>
      <c r="G49" s="63" t="str">
        <f>IF(基本情報入力シート!Y74="","",基本情報入力シート!Y74)</f>
        <v>介護予防短期入所療養介護 （病院等)</v>
      </c>
      <c r="H49" s="452">
        <v>100000</v>
      </c>
      <c r="I49" s="453"/>
      <c r="J49" s="267" t="s">
        <v>2148</v>
      </c>
      <c r="K49" s="254">
        <f>IF(H49="","",H49*VLOOKUP(G49,【参考】数式用!$A$4:$R$54,MATCH(P49,【参考】数式用!$M$3:$R$3,0)+12,FALSE))</f>
        <v>100000</v>
      </c>
      <c r="L49" s="255">
        <f>IF(H49="","",H49*VLOOKUP(G49,【参考】数式用!$A$4:$R$54,MATCH(Q49,【参考】数式用!$M$3:$R$3,0)+12,FALSE))</f>
        <v>0</v>
      </c>
      <c r="O49" s="263" t="str">
        <f>VLOOKUP(G49,【参考】数式用!$A$4:$F$54,6,FALSE)</f>
        <v>介護予防短期入所療養介護_病院等_組合せ</v>
      </c>
      <c r="P49" s="241" t="str">
        <f t="shared" si="0"/>
        <v>（①＋②）/（①）</v>
      </c>
      <c r="Q49" s="241"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東京都</v>
      </c>
      <c r="D50" s="63" t="str">
        <f>IF(基本情報入力シート!R75="","",基本情報入力シート!R75)</f>
        <v>東京都</v>
      </c>
      <c r="E50" s="63" t="str">
        <f>IF(基本情報入力シート!W75="","",基本情報入力シート!W75)</f>
        <v>千代田区</v>
      </c>
      <c r="F50" s="63" t="str">
        <f>IF(基本情報入力シート!X75="","",基本情報入力シート!X75)</f>
        <v>○○施設</v>
      </c>
      <c r="G50" s="64" t="str">
        <f>IF(基本情報入力シート!Y75="","",基本情報入力シート!Y75)</f>
        <v>介護医療院</v>
      </c>
      <c r="H50" s="454">
        <v>100000</v>
      </c>
      <c r="I50" s="455"/>
      <c r="J50" s="266" t="s">
        <v>2147</v>
      </c>
      <c r="K50" s="254">
        <f>IF(H50="","",H50*VLOOKUP(G50,【参考】数式用!$A$4:$R$54,MATCH(P50,【参考】数式用!$M$3:$R$3,0)+12,FALSE))</f>
        <v>86666.666666666672</v>
      </c>
      <c r="L50" s="255">
        <f>IF(H50="","",H50*VLOOKUP(G50,【参考】数式用!$A$4:$R$54,MATCH(Q50,【参考】数式用!$M$3:$R$3,0)+12,FALSE))</f>
        <v>13333.333333333334</v>
      </c>
      <c r="O50" s="263" t="str">
        <f>VLOOKUP(G50,【参考】数式用!$A$4:$F$54,6,FALSE)</f>
        <v>介護医療院_組合せ</v>
      </c>
      <c r="P50" s="241" t="str">
        <f t="shared" si="0"/>
        <v>（①＋②）/（①＋③）</v>
      </c>
      <c r="Q50" s="241"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東京都</v>
      </c>
      <c r="D51" s="63" t="str">
        <f>IF(基本情報入力シート!R76="","",基本情報入力シート!R76)</f>
        <v>東京都</v>
      </c>
      <c r="E51" s="63" t="str">
        <f>IF(基本情報入力シート!W76="","",基本情報入力シート!W76)</f>
        <v>千代田区</v>
      </c>
      <c r="F51" s="63" t="str">
        <f>IF(基本情報入力シート!X76="","",基本情報入力シート!X76)</f>
        <v>○○施設</v>
      </c>
      <c r="G51" s="63" t="str">
        <f>IF(基本情報入力シート!Y76="","",基本情報入力シート!Y76)</f>
        <v>短期入所療養介護 （医療院)</v>
      </c>
      <c r="H51" s="452">
        <v>100000</v>
      </c>
      <c r="I51" s="453"/>
      <c r="J51" s="266" t="s">
        <v>2141</v>
      </c>
      <c r="K51" s="254">
        <f>IF(H51="","",H51*VLOOKUP(G51,【参考】数式用!$A$4:$R$54,MATCH(P51,【参考】数式用!$M$3:$R$3,0)+12,FALSE))</f>
        <v>88888.888888888891</v>
      </c>
      <c r="L51" s="255">
        <f>IF(H51="","",H51*VLOOKUP(G51,【参考】数式用!$A$4:$R$54,MATCH(Q51,【参考】数式用!$M$3:$R$3,0)+12,FALSE))</f>
        <v>11111.111111111111</v>
      </c>
      <c r="O51" s="263" t="str">
        <f>VLOOKUP(G51,【参考】数式用!$A$4:$F$54,6,FALSE)</f>
        <v>短期入所療養介護 _医療院_組合せ</v>
      </c>
      <c r="P51" s="241" t="str">
        <f t="shared" si="0"/>
        <v>（①＋②）/（①＋②＋③）</v>
      </c>
      <c r="Q51" s="241"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東京都</v>
      </c>
      <c r="D52" s="63" t="str">
        <f>IF(基本情報入力シート!R77="","",基本情報入力シート!R77)</f>
        <v>東京都</v>
      </c>
      <c r="E52" s="63" t="str">
        <f>IF(基本情報入力シート!W77="","",基本情報入力シート!W77)</f>
        <v>千代田区</v>
      </c>
      <c r="F52" s="63" t="str">
        <f>IF(基本情報入力シート!X77="","",基本情報入力シート!X77)</f>
        <v>○○施設</v>
      </c>
      <c r="G52" s="64" t="str">
        <f>IF(基本情報入力シート!Y77="","",基本情報入力シート!Y77)</f>
        <v>介護予防短期入所療養介護 （医療院)</v>
      </c>
      <c r="H52" s="452">
        <v>100000</v>
      </c>
      <c r="I52" s="453"/>
      <c r="J52" s="266" t="s">
        <v>2148</v>
      </c>
      <c r="K52" s="254">
        <f>IF(H52="","",H52*VLOOKUP(G52,【参考】数式用!$A$4:$R$54,MATCH(P52,【参考】数式用!$M$3:$R$3,0)+12,FALSE))</f>
        <v>100000</v>
      </c>
      <c r="L52" s="255">
        <f>IF(H52="","",H52*VLOOKUP(G52,【参考】数式用!$A$4:$R$54,MATCH(Q52,【参考】数式用!$M$3:$R$3,0)+12,FALSE))</f>
        <v>0</v>
      </c>
      <c r="O52" s="263" t="str">
        <f>VLOOKUP(G52,【参考】数式用!$A$4:$F$54,6,FALSE)</f>
        <v>介護予防短期入所療養介護_医療院_組合せ</v>
      </c>
      <c r="P52" s="241" t="str">
        <f t="shared" si="0"/>
        <v>（①＋②）/（①）</v>
      </c>
      <c r="Q52" s="241"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千代田区</v>
      </c>
      <c r="D53" s="63" t="str">
        <f>IF(基本情報入力シート!R78="","",基本情報入力シート!R78)</f>
        <v>東京都</v>
      </c>
      <c r="E53" s="63" t="str">
        <f>IF(基本情報入力シート!W78="","",基本情報入力シート!W78)</f>
        <v>千代田区</v>
      </c>
      <c r="F53" s="63" t="str">
        <f>IF(基本情報入力シート!X78="","",基本情報入力シート!X78)</f>
        <v>○○ホームヘルプ</v>
      </c>
      <c r="G53" s="63" t="str">
        <f>IF(基本情報入力シート!Y78="","",基本情報入力シート!Y78)</f>
        <v>訪問型サービス（独自）</v>
      </c>
      <c r="H53" s="454">
        <v>100000</v>
      </c>
      <c r="I53" s="455"/>
      <c r="J53" s="266" t="s">
        <v>2147</v>
      </c>
      <c r="K53" s="254">
        <f>IF(H53="","",H53*VLOOKUP(G53,【参考】数式用!$A$4:$R$54,MATCH(P53,【参考】数式用!$M$3:$R$3,0)+12,FALSE))</f>
        <v>76470.588235294112</v>
      </c>
      <c r="L53" s="255">
        <f>IF(H53="","",H53*VLOOKUP(G53,【参考】数式用!$A$4:$R$54,MATCH(Q53,【参考】数式用!$M$3:$R$3,0)+12,FALSE))</f>
        <v>23529.411764705881</v>
      </c>
      <c r="O53" s="263" t="str">
        <f>VLOOKUP(G53,【参考】数式用!$A$4:$F$54,6,FALSE)</f>
        <v>訪問型サービス_独自_組合せ</v>
      </c>
      <c r="P53" s="241" t="str">
        <f t="shared" si="0"/>
        <v>（①＋②）/（①＋③）</v>
      </c>
      <c r="Q53" s="241"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千代田区</v>
      </c>
      <c r="D54" s="63" t="str">
        <f>IF(基本情報入力シート!R79="","",基本情報入力シート!R79)</f>
        <v>東京都</v>
      </c>
      <c r="E54" s="63" t="str">
        <f>IF(基本情報入力シート!W79="","",基本情報入力シート!W79)</f>
        <v>千代田区</v>
      </c>
      <c r="F54" s="63" t="str">
        <f>IF(基本情報入力シート!X79="","",基本情報入力シート!X79)</f>
        <v>○○ホームヘルプ</v>
      </c>
      <c r="G54" s="64" t="str">
        <f>IF(基本情報入力シート!Y79="","",基本情報入力シート!Y79)</f>
        <v>訪問型サービス（独自／定率）</v>
      </c>
      <c r="H54" s="452">
        <v>100000</v>
      </c>
      <c r="I54" s="453"/>
      <c r="J54" s="266" t="s">
        <v>2141</v>
      </c>
      <c r="K54" s="254">
        <f>IF(H54="","",H54*VLOOKUP(G54,【参考】数式用!$A$4:$R$54,MATCH(P54,【参考】数式用!$M$3:$R$3,0)+12,FALSE))</f>
        <v>81818.181818181809</v>
      </c>
      <c r="L54" s="255">
        <f>IF(H54="","",H54*VLOOKUP(G54,【参考】数式用!$A$4:$R$54,MATCH(Q54,【参考】数式用!$M$3:$R$3,0)+12,FALSE))</f>
        <v>18181.818181818184</v>
      </c>
      <c r="O54" s="263" t="str">
        <f>VLOOKUP(G54,【参考】数式用!$A$4:$F$54,6,FALSE)</f>
        <v>訪問型サービス_独自_定率_組合せ</v>
      </c>
      <c r="P54" s="241" t="str">
        <f t="shared" si="0"/>
        <v>（①＋②）/（①＋②＋③）</v>
      </c>
      <c r="Q54" s="241"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千代田区</v>
      </c>
      <c r="D55" s="63" t="str">
        <f>IF(基本情報入力シート!R80="","",基本情報入力シート!R80)</f>
        <v>東京都</v>
      </c>
      <c r="E55" s="63" t="str">
        <f>IF(基本情報入力シート!W80="","",基本情報入力シート!W80)</f>
        <v>千代田区</v>
      </c>
      <c r="F55" s="63" t="str">
        <f>IF(基本情報入力シート!X80="","",基本情報入力シート!X80)</f>
        <v>○○ホームヘルプ</v>
      </c>
      <c r="G55" s="63" t="str">
        <f>IF(基本情報入力シート!Y80="","",基本情報入力シート!Y80)</f>
        <v>訪問型サービス（独自／定額）</v>
      </c>
      <c r="H55" s="452">
        <v>100000</v>
      </c>
      <c r="I55" s="453"/>
      <c r="J55" s="267" t="s">
        <v>2148</v>
      </c>
      <c r="K55" s="254">
        <f>IF(H55="","",H55*VLOOKUP(G55,【参考】数式用!$A$4:$R$54,MATCH(P55,【参考】数式用!$M$3:$R$3,0)+12,FALSE))</f>
        <v>100000</v>
      </c>
      <c r="L55" s="255">
        <f>IF(H55="","",H55*VLOOKUP(G55,【参考】数式用!$A$4:$R$54,MATCH(Q55,【参考】数式用!$M$3:$R$3,0)+12,FALSE))</f>
        <v>0</v>
      </c>
      <c r="O55" s="263" t="str">
        <f>VLOOKUP(G55,【参考】数式用!$A$4:$F$54,6,FALSE)</f>
        <v>訪問型サービス_独自_定額_組合せ</v>
      </c>
      <c r="P55" s="241" t="str">
        <f t="shared" si="0"/>
        <v>（①＋②）/（①）</v>
      </c>
      <c r="Q55" s="241"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千代田区</v>
      </c>
      <c r="D56" s="63" t="str">
        <f>IF(基本情報入力シート!R81="","",基本情報入力シート!R81)</f>
        <v>東京都</v>
      </c>
      <c r="E56" s="63" t="str">
        <f>IF(基本情報入力シート!W81="","",基本情報入力シート!W81)</f>
        <v>千代田区</v>
      </c>
      <c r="F56" s="63" t="str">
        <f>IF(基本情報入力シート!X81="","",基本情報入力シート!X81)</f>
        <v>○○デイケア</v>
      </c>
      <c r="G56" s="64" t="str">
        <f>IF(基本情報入力シート!Y81="","",基本情報入力シート!Y81)</f>
        <v>通所型サービス（独自）</v>
      </c>
      <c r="H56" s="454">
        <v>100000</v>
      </c>
      <c r="I56" s="455"/>
      <c r="J56" s="266" t="s">
        <v>2147</v>
      </c>
      <c r="K56" s="254">
        <f>IF(H56="","",H56*VLOOKUP(G56,【参考】数式用!$A$4:$R$54,MATCH(P56,【参考】数式用!$M$3:$R$3,0)+12,FALSE))</f>
        <v>80769.230769230766</v>
      </c>
      <c r="L56" s="255">
        <f>IF(H56="","",H56*VLOOKUP(G56,【参考】数式用!$A$4:$R$54,MATCH(Q56,【参考】数式用!$M$3:$R$3,0)+12,FALSE))</f>
        <v>19230.76923076923</v>
      </c>
      <c r="O56" s="263" t="str">
        <f>VLOOKUP(G56,【参考】数式用!$A$4:$F$54,6,FALSE)</f>
        <v>通所型サービス_独自_組合せ</v>
      </c>
      <c r="P56" s="241" t="str">
        <f t="shared" si="0"/>
        <v>（①＋②）/（①＋③）</v>
      </c>
      <c r="Q56" s="241"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千代田区</v>
      </c>
      <c r="D57" s="63" t="str">
        <f>IF(基本情報入力シート!R82="","",基本情報入力シート!R82)</f>
        <v>東京都</v>
      </c>
      <c r="E57" s="63" t="str">
        <f>IF(基本情報入力シート!W82="","",基本情報入力シート!W82)</f>
        <v>千代田区</v>
      </c>
      <c r="F57" s="63" t="str">
        <f>IF(基本情報入力シート!X82="","",基本情報入力シート!X82)</f>
        <v>○○デイケア</v>
      </c>
      <c r="G57" s="63" t="str">
        <f>IF(基本情報入力シート!Y82="","",基本情報入力シート!Y82)</f>
        <v>通所型サービス（独自／定率）</v>
      </c>
      <c r="H57" s="452">
        <v>100000</v>
      </c>
      <c r="I57" s="453"/>
      <c r="J57" s="266" t="s">
        <v>2141</v>
      </c>
      <c r="K57" s="254">
        <f>IF(H57="","",H57*VLOOKUP(G57,【参考】数式用!$A$4:$R$54,MATCH(P57,【参考】数式用!$M$3:$R$3,0)+12,FALSE))</f>
        <v>84375</v>
      </c>
      <c r="L57" s="255">
        <f>IF(H57="","",H57*VLOOKUP(G57,【参考】数式用!$A$4:$R$54,MATCH(Q57,【参考】数式用!$M$3:$R$3,0)+12,FALSE))</f>
        <v>15625</v>
      </c>
      <c r="O57" s="263" t="str">
        <f>VLOOKUP(G57,【参考】数式用!$A$4:$F$54,6,FALSE)</f>
        <v>通所型サービス_独自_定率_組合せ</v>
      </c>
      <c r="P57" s="241" t="str">
        <f t="shared" si="0"/>
        <v>（①＋②）/（①＋②＋③）</v>
      </c>
      <c r="Q57" s="241"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千代田区</v>
      </c>
      <c r="D58" s="63" t="str">
        <f>IF(基本情報入力シート!R83="","",基本情報入力シート!R83)</f>
        <v>東京都</v>
      </c>
      <c r="E58" s="63" t="str">
        <f>IF(基本情報入力シート!W83="","",基本情報入力シート!W83)</f>
        <v>千代田区</v>
      </c>
      <c r="F58" s="63" t="str">
        <f>IF(基本情報入力シート!X83="","",基本情報入力シート!X83)</f>
        <v>○○デイケア</v>
      </c>
      <c r="G58" s="64" t="str">
        <f>IF(基本情報入力シート!Y83="","",基本情報入力シート!Y83)</f>
        <v>通所型サービス（独自／定額）</v>
      </c>
      <c r="H58" s="452">
        <v>100000</v>
      </c>
      <c r="I58" s="453"/>
      <c r="J58" s="266" t="s">
        <v>2148</v>
      </c>
      <c r="K58" s="254">
        <f>IF(H58="","",H58*VLOOKUP(G58,【参考】数式用!$A$4:$R$54,MATCH(P58,【参考】数式用!$M$3:$R$3,0)+12,FALSE))</f>
        <v>100000</v>
      </c>
      <c r="L58" s="255">
        <f>IF(H58="","",H58*VLOOKUP(G58,【参考】数式用!$A$4:$R$54,MATCH(Q58,【参考】数式用!$M$3:$R$3,0)+12,FALSE))</f>
        <v>0</v>
      </c>
      <c r="O58" s="263" t="str">
        <f>VLOOKUP(G58,【参考】数式用!$A$4:$F$54,6,FALSE)</f>
        <v>通所型サービス_独自_定額_組合せ</v>
      </c>
      <c r="P58" s="241" t="str">
        <f t="shared" si="0"/>
        <v>（①＋②）/（①）</v>
      </c>
      <c r="Q58" s="241"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千代田区</v>
      </c>
      <c r="D59" s="63" t="str">
        <f>IF(基本情報入力シート!R84="","",基本情報入力シート!R84)</f>
        <v>東京都</v>
      </c>
      <c r="E59" s="63" t="str">
        <f>IF(基本情報入力シート!W84="","",基本情報入力シート!W84)</f>
        <v>千代田区</v>
      </c>
      <c r="F59" s="63" t="str">
        <f>IF(基本情報入力シート!X84="","",基本情報入力シート!X84)</f>
        <v>○○ホームヘルプ</v>
      </c>
      <c r="G59" s="63" t="str">
        <f>IF(基本情報入力シート!Y84="","",基本情報入力シート!Y84)</f>
        <v>介護予防ケアマネジメント</v>
      </c>
      <c r="H59" s="454">
        <v>100000</v>
      </c>
      <c r="I59" s="455"/>
      <c r="J59" s="266" t="s">
        <v>2148</v>
      </c>
      <c r="K59" s="254">
        <f>IF(H59="","",H59*VLOOKUP(G59,【参考】数式用!$A$4:$R$54,MATCH(P59,【参考】数式用!$M$3:$R$3,0)+12,FALSE))</f>
        <v>100000</v>
      </c>
      <c r="L59" s="255">
        <f>IF(H59="","",H59*VLOOKUP(G59,【参考】数式用!$A$4:$R$54,MATCH(Q59,【参考】数式用!$M$3:$R$3,0)+12,FALSE))</f>
        <v>0</v>
      </c>
      <c r="O59" s="263" t="str">
        <f>VLOOKUP(G59,【参考】数式用!$A$4:$F$54,6,FALSE)</f>
        <v>介護予防ケアマネジメント_組合せ</v>
      </c>
      <c r="P59" s="241" t="str">
        <f t="shared" si="0"/>
        <v>（①＋②）/（①）</v>
      </c>
      <c r="Q59" s="241"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東京都</v>
      </c>
      <c r="D60" s="63" t="str">
        <f>IF(基本情報入力シート!R85="","",基本情報入力シート!R85)</f>
        <v>東京都</v>
      </c>
      <c r="E60" s="63" t="str">
        <f>IF(基本情報入力シート!W85="","",基本情報入力シート!W85)</f>
        <v>千代田区</v>
      </c>
      <c r="F60" s="63" t="str">
        <f>IF(基本情報入力シート!X85="","",基本情報入力シート!X85)</f>
        <v>○○ホームヘルプ</v>
      </c>
      <c r="G60" s="64" t="str">
        <f>IF(基本情報入力シート!Y85="","",基本情報入力シート!Y85)</f>
        <v>訪問看護</v>
      </c>
      <c r="H60" s="452">
        <v>100000</v>
      </c>
      <c r="I60" s="453"/>
      <c r="J60" s="266" t="s">
        <v>2148</v>
      </c>
      <c r="K60" s="254">
        <f>IF(H60="","",H60*VLOOKUP(G60,【参考】数式用!$A$4:$R$54,MATCH(P60,【参考】数式用!$M$3:$R$3,0)+12,FALSE))</f>
        <v>100000</v>
      </c>
      <c r="L60" s="255">
        <f>IF(H60="","",H60*VLOOKUP(G60,【参考】数式用!$A$4:$R$54,MATCH(Q60,【参考】数式用!$M$3:$R$3,0)+12,FALSE))</f>
        <v>0</v>
      </c>
      <c r="O60" s="263" t="str">
        <f>VLOOKUP(G60,【参考】数式用!$A$4:$F$54,6,FALSE)</f>
        <v>訪問看護組合せ</v>
      </c>
      <c r="P60" s="241" t="str">
        <f t="shared" si="0"/>
        <v>（①＋②）/（①）</v>
      </c>
      <c r="Q60" s="241"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東京都</v>
      </c>
      <c r="D61" s="63" t="str">
        <f>IF(基本情報入力シート!R86="","",基本情報入力シート!R86)</f>
        <v>東京都</v>
      </c>
      <c r="E61" s="63" t="str">
        <f>IF(基本情報入力シート!W86="","",基本情報入力シート!W86)</f>
        <v>千代田区</v>
      </c>
      <c r="F61" s="63" t="str">
        <f>IF(基本情報入力シート!X86="","",基本情報入力シート!X86)</f>
        <v>○○ホームヘルプ</v>
      </c>
      <c r="G61" s="63" t="str">
        <f>IF(基本情報入力シート!Y86="","",基本情報入力シート!Y86)</f>
        <v>介護予防訪問看護</v>
      </c>
      <c r="H61" s="452">
        <v>100000</v>
      </c>
      <c r="I61" s="453"/>
      <c r="J61" s="267" t="s">
        <v>2148</v>
      </c>
      <c r="K61" s="254">
        <f>IF(H61="","",H61*VLOOKUP(G61,【参考】数式用!$A$4:$R$54,MATCH(P61,【参考】数式用!$M$3:$R$3,0)+12,FALSE))</f>
        <v>100000</v>
      </c>
      <c r="L61" s="255">
        <f>IF(H61="","",H61*VLOOKUP(G61,【参考】数式用!$A$4:$R$54,MATCH(Q61,【参考】数式用!$M$3:$R$3,0)+12,FALSE))</f>
        <v>0</v>
      </c>
      <c r="O61" s="263" t="str">
        <f>VLOOKUP(G61,【参考】数式用!$A$4:$F$54,6,FALSE)</f>
        <v>介護予防訪問看護_組合せ</v>
      </c>
      <c r="P61" s="241" t="str">
        <f t="shared" si="0"/>
        <v>（①＋②）/（①）</v>
      </c>
      <c r="Q61" s="241"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東京都</v>
      </c>
      <c r="D62" s="63" t="str">
        <f>IF(基本情報入力シート!R87="","",基本情報入力シート!R87)</f>
        <v>東京都</v>
      </c>
      <c r="E62" s="63" t="str">
        <f>IF(基本情報入力シート!W87="","",基本情報入力シート!W87)</f>
        <v>千代田区</v>
      </c>
      <c r="F62" s="63" t="str">
        <f>IF(基本情報入力シート!X87="","",基本情報入力シート!X87)</f>
        <v>○○ホームヘルプ</v>
      </c>
      <c r="G62" s="64" t="str">
        <f>IF(基本情報入力シート!Y87="","",基本情報入力シート!Y87)</f>
        <v>訪問リハビリテーション</v>
      </c>
      <c r="H62" s="454">
        <v>100000</v>
      </c>
      <c r="I62" s="455"/>
      <c r="J62" s="266" t="s">
        <v>2148</v>
      </c>
      <c r="K62" s="254">
        <f>IF(H62="","",H62*VLOOKUP(G62,【参考】数式用!$A$4:$R$54,MATCH(P62,【参考】数式用!$M$3:$R$3,0)+12,FALSE))</f>
        <v>100000</v>
      </c>
      <c r="L62" s="255">
        <f>IF(H62="","",H62*VLOOKUP(G62,【参考】数式用!$A$4:$R$54,MATCH(Q62,【参考】数式用!$M$3:$R$3,0)+12,FALSE))</f>
        <v>0</v>
      </c>
      <c r="O62" s="263" t="str">
        <f>VLOOKUP(G62,【参考】数式用!$A$4:$F$54,6,FALSE)</f>
        <v>訪問リハビリテーション組合せ</v>
      </c>
      <c r="P62" s="241" t="str">
        <f t="shared" si="0"/>
        <v>（①＋②）/（①）</v>
      </c>
      <c r="Q62" s="241"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東京都</v>
      </c>
      <c r="D63" s="63" t="str">
        <f>IF(基本情報入力シート!R88="","",基本情報入力シート!R88)</f>
        <v>東京都</v>
      </c>
      <c r="E63" s="63" t="str">
        <f>IF(基本情報入力シート!W88="","",基本情報入力シート!W88)</f>
        <v>千代田区</v>
      </c>
      <c r="F63" s="63" t="str">
        <f>IF(基本情報入力シート!X88="","",基本情報入力シート!X88)</f>
        <v>○○ホームヘルプ</v>
      </c>
      <c r="G63" s="63" t="str">
        <f>IF(基本情報入力シート!Y88="","",基本情報入力シート!Y88)</f>
        <v>介護予防訪問リハビリテーション</v>
      </c>
      <c r="H63" s="452">
        <v>100000</v>
      </c>
      <c r="I63" s="453"/>
      <c r="J63" s="266" t="s">
        <v>2148</v>
      </c>
      <c r="K63" s="254">
        <f>IF(H63="","",H63*VLOOKUP(G63,【参考】数式用!$A$4:$R$54,MATCH(P63,【参考】数式用!$M$3:$R$3,0)+12,FALSE))</f>
        <v>100000</v>
      </c>
      <c r="L63" s="255">
        <f>IF(H63="","",H63*VLOOKUP(G63,【参考】数式用!$A$4:$R$54,MATCH(Q63,【参考】数式用!$M$3:$R$3,0)+12,FALSE))</f>
        <v>0</v>
      </c>
      <c r="O63" s="263" t="str">
        <f>VLOOKUP(G63,【参考】数式用!$A$4:$F$54,6,FALSE)</f>
        <v>介護予防訪問リハビリテーション_組合せ</v>
      </c>
      <c r="P63" s="241" t="str">
        <f t="shared" si="0"/>
        <v>（①＋②）/（①）</v>
      </c>
      <c r="Q63" s="241"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東京都</v>
      </c>
      <c r="D64" s="63" t="str">
        <f>IF(基本情報入力シート!R89="","",基本情報入力シート!R89)</f>
        <v>東京都</v>
      </c>
      <c r="E64" s="63" t="str">
        <f>IF(基本情報入力シート!W89="","",基本情報入力シート!W89)</f>
        <v>千代田区</v>
      </c>
      <c r="F64" s="63" t="str">
        <f>IF(基本情報入力シート!X89="","",基本情報入力シート!X89)</f>
        <v>○○ホームヘルプ</v>
      </c>
      <c r="G64" s="64" t="str">
        <f>IF(基本情報入力シート!Y89="","",基本情報入力シート!Y89)</f>
        <v>居宅介護支援</v>
      </c>
      <c r="H64" s="452">
        <v>100000</v>
      </c>
      <c r="I64" s="453"/>
      <c r="J64" s="266" t="s">
        <v>2148</v>
      </c>
      <c r="K64" s="254">
        <f>IF(H64="","",H64*VLOOKUP(G64,【参考】数式用!$A$4:$R$54,MATCH(P64,【参考】数式用!$M$3:$R$3,0)+12,FALSE))</f>
        <v>100000</v>
      </c>
      <c r="L64" s="255">
        <f>IF(H64="","",H64*VLOOKUP(G64,【参考】数式用!$A$4:$R$54,MATCH(Q64,【参考】数式用!$M$3:$R$3,0)+12,FALSE))</f>
        <v>0</v>
      </c>
      <c r="O64" s="263" t="str">
        <f>VLOOKUP(G64,【参考】数式用!$A$4:$F$54,6,FALSE)</f>
        <v>居宅介護支援_組合せ</v>
      </c>
      <c r="P64" s="241" t="str">
        <f t="shared" si="0"/>
        <v>（①＋②）/（①）</v>
      </c>
      <c r="Q64" s="241"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千代田区</v>
      </c>
      <c r="D65" s="63" t="str">
        <f>IF(基本情報入力シート!R90="","",基本情報入力シート!R90)</f>
        <v>東京都</v>
      </c>
      <c r="E65" s="63" t="str">
        <f>IF(基本情報入力シート!W90="","",基本情報入力シート!W90)</f>
        <v>千代田区</v>
      </c>
      <c r="F65" s="63" t="str">
        <f>IF(基本情報入力シート!X90="","",基本情報入力シート!X90)</f>
        <v>○○ホームヘルプ</v>
      </c>
      <c r="G65" s="63" t="str">
        <f>IF(基本情報入力シート!Y90="","",基本情報入力シート!Y90)</f>
        <v>介護予防支援</v>
      </c>
      <c r="H65" s="454">
        <v>100000</v>
      </c>
      <c r="I65" s="455"/>
      <c r="J65" s="266" t="s">
        <v>2148</v>
      </c>
      <c r="K65" s="254">
        <f>IF(H65="","",H65*VLOOKUP(G65,【参考】数式用!$A$4:$R$54,MATCH(P65,【参考】数式用!$M$3:$R$3,0)+12,FALSE))</f>
        <v>100000</v>
      </c>
      <c r="L65" s="255">
        <f>IF(H65="","",H65*VLOOKUP(G65,【参考】数式用!$A$4:$R$54,MATCH(Q65,【参考】数式用!$M$3:$R$3,0)+12,FALSE))</f>
        <v>0</v>
      </c>
      <c r="O65" s="263" t="str">
        <f>VLOOKUP(G65,【参考】数式用!$A$4:$F$54,6,FALSE)</f>
        <v>介護予防支援_組合せ</v>
      </c>
      <c r="P65" s="241" t="str">
        <f t="shared" si="0"/>
        <v>（①＋②）/（①）</v>
      </c>
      <c r="Q65" s="241"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52"/>
      <c r="I66" s="453"/>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52"/>
      <c r="I67" s="453"/>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54"/>
      <c r="I68" s="455"/>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52"/>
      <c r="I69" s="453"/>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52"/>
      <c r="I70" s="453"/>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54"/>
      <c r="I71" s="455"/>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52"/>
      <c r="I72" s="453"/>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52"/>
      <c r="I73" s="453"/>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54"/>
      <c r="I74" s="455"/>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52"/>
      <c r="I75" s="453"/>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50"/>
      <c r="I76" s="451"/>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50"/>
      <c r="I77" s="451"/>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50"/>
      <c r="I78" s="451"/>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50"/>
      <c r="I79" s="451"/>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50"/>
      <c r="I80" s="451"/>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50"/>
      <c r="I81" s="451"/>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50"/>
      <c r="I82" s="451"/>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50"/>
      <c r="I83" s="451"/>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50"/>
      <c r="I84" s="451"/>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50"/>
      <c r="I85" s="451"/>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50"/>
      <c r="I86" s="451"/>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50"/>
      <c r="I87" s="451"/>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50"/>
      <c r="I88" s="451"/>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50"/>
      <c r="I89" s="451"/>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50"/>
      <c r="I90" s="451"/>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50"/>
      <c r="I91" s="451"/>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50"/>
      <c r="I92" s="451"/>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50"/>
      <c r="I93" s="451"/>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50"/>
      <c r="I94" s="451"/>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50"/>
      <c r="I95" s="451"/>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50"/>
      <c r="I96" s="451"/>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50"/>
      <c r="I97" s="451"/>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50"/>
      <c r="I98" s="451"/>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50"/>
      <c r="I99" s="451"/>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50"/>
      <c r="I100" s="451"/>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50"/>
      <c r="I101" s="451"/>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50"/>
      <c r="I102" s="451"/>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50"/>
      <c r="I103" s="451"/>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50"/>
      <c r="I104" s="451"/>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50"/>
      <c r="I105" s="451"/>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50"/>
      <c r="I106" s="451"/>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50"/>
      <c r="I107" s="451"/>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50"/>
      <c r="I108" s="451"/>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50"/>
      <c r="I109" s="451"/>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50"/>
      <c r="I110" s="451"/>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50"/>
      <c r="I111" s="451"/>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50"/>
      <c r="I112" s="451"/>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50"/>
      <c r="I113" s="451"/>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56"/>
      <c r="I114" s="457"/>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5kCvfJVL2nzC9DoofgWQU+qQzdpcx3nD3PGYrlixGq2HkappoHGicrPmd73qEj3O5WJwtz9Fyfg8jdABvHmK7g==" saltValue="B7C1fOVtFBX+zguk4G7vLQ=="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c r="A1" s="2" t="s">
        <v>1850</v>
      </c>
      <c r="B1" s="2"/>
      <c r="C1" s="2"/>
      <c r="D1" s="2"/>
      <c r="E1" s="2"/>
      <c r="F1"/>
      <c r="G1"/>
      <c r="H1"/>
      <c r="I1"/>
      <c r="J1"/>
      <c r="K1"/>
      <c r="L1"/>
      <c r="M1"/>
      <c r="N1"/>
      <c r="O1"/>
      <c r="P1"/>
      <c r="Q1"/>
      <c r="R1"/>
      <c r="S1"/>
      <c r="T1"/>
      <c r="U1" s="2" t="s">
        <v>76</v>
      </c>
      <c r="W1" s="2" t="s">
        <v>77</v>
      </c>
      <c r="X1" s="7"/>
      <c r="Z1" s="56" t="s">
        <v>78</v>
      </c>
      <c r="AB1" s="1" t="s">
        <v>79</v>
      </c>
    </row>
    <row r="2" spans="1:28" ht="27" thickBot="1">
      <c r="A2" s="520" t="s">
        <v>1851</v>
      </c>
      <c r="B2" s="522" t="s">
        <v>1874</v>
      </c>
      <c r="C2" s="514" t="s">
        <v>1852</v>
      </c>
      <c r="D2" s="515"/>
      <c r="E2" s="515"/>
      <c r="F2" s="512"/>
      <c r="G2" s="514" t="s">
        <v>1875</v>
      </c>
      <c r="H2" s="515"/>
      <c r="I2" s="515"/>
      <c r="J2" s="515"/>
      <c r="K2" s="515"/>
      <c r="L2" s="515"/>
      <c r="M2" s="514" t="s">
        <v>2142</v>
      </c>
      <c r="N2" s="515"/>
      <c r="O2" s="515"/>
      <c r="P2" s="515"/>
      <c r="Q2" s="515"/>
      <c r="R2" s="524"/>
      <c r="S2" s="512" t="s">
        <v>1876</v>
      </c>
      <c r="T2"/>
      <c r="U2" s="3" t="s">
        <v>31</v>
      </c>
      <c r="W2" s="3" t="s">
        <v>31</v>
      </c>
      <c r="X2" s="8" t="s">
        <v>80</v>
      </c>
      <c r="Z2" s="117" t="s">
        <v>81</v>
      </c>
      <c r="AB2" s="13" t="s">
        <v>82</v>
      </c>
    </row>
    <row r="3" spans="1:28" ht="22.2" thickBot="1">
      <c r="A3" s="521"/>
      <c r="B3" s="523"/>
      <c r="C3" s="143" t="s">
        <v>1853</v>
      </c>
      <c r="D3" s="144" t="s">
        <v>66</v>
      </c>
      <c r="E3" s="170" t="s">
        <v>67</v>
      </c>
      <c r="F3" s="513"/>
      <c r="G3" s="517" t="s">
        <v>1877</v>
      </c>
      <c r="H3" s="518"/>
      <c r="I3" s="519"/>
      <c r="J3" s="172" t="s">
        <v>1878</v>
      </c>
      <c r="K3" s="173" t="s">
        <v>1879</v>
      </c>
      <c r="L3" s="174" t="s">
        <v>1880</v>
      </c>
      <c r="M3" s="143" t="s">
        <v>2143</v>
      </c>
      <c r="N3" s="144" t="s">
        <v>2144</v>
      </c>
      <c r="O3" s="144" t="s">
        <v>2145</v>
      </c>
      <c r="P3" s="144" t="s">
        <v>2146</v>
      </c>
      <c r="Q3" s="144" t="s">
        <v>2149</v>
      </c>
      <c r="R3" s="249" t="s">
        <v>2150</v>
      </c>
      <c r="S3" s="516"/>
      <c r="T3"/>
      <c r="U3" s="4" t="s">
        <v>83</v>
      </c>
      <c r="W3" s="9" t="s">
        <v>83</v>
      </c>
      <c r="X3" s="10" t="s">
        <v>84</v>
      </c>
      <c r="Z3" s="118" t="s">
        <v>85</v>
      </c>
      <c r="AB3" s="14" t="s">
        <v>86</v>
      </c>
    </row>
    <row r="4" spans="1:28" ht="13.8"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3.8"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7">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7">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7">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7">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7">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7">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7">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7">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7" ht="13.8"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7">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7">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7">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7">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7">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7">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K47" s="56"/>
    </row>
    <row r="48" spans="1:37" ht="13.8"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K48" s="56"/>
    </row>
    <row r="49" spans="1:26" ht="13.8"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64</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3.8"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8"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purl.org/dc/terms/"/>
    <ds:schemaRef ds:uri="http://www.w3.org/XML/1998/namespace"/>
    <ds:schemaRef ds:uri="e60fd174-b192-4fdb-8980-a9c623028ceb"/>
    <ds:schemaRef ds:uri="http://purl.org/dc/dcmitype/"/>
    <ds:schemaRef ds:uri="http://purl.org/dc/elements/1.1/"/>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27C8142-6E4B-4D77-814A-73524C8533C2}"/>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2026-01-14T16:32:12Z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