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comments1.xml" ContentType="application/vnd.openxmlformats-officedocument.spreadsheetml.comments+xml"/>
  <Override PartName="/xl/comments2.xml" ContentType="application/vnd.openxmlformats-officedocument.spreadsheetml.comments+xml"/>
  <Override PartName="/xl/comments3.xml" ContentType="application/vnd.openxmlformats-officedocument.spreadsheetml.comments+xml"/>
  <Override PartName="/xl/drawings/drawing1.xml" ContentType="application/vnd.openxmlformats-officedocument.drawing+xml"/>
  <Override PartName="/xl/comments4.xml" ContentType="application/vnd.openxmlformats-officedocument.spreadsheetml.comments+xml"/>
  <Override PartName="/xl/drawings/drawing2.xml" ContentType="application/vnd.openxmlformats-officedocument.drawing+xml"/>
  <Override PartName="/xl/drawings/drawing3.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9127"/>
  <workbookPr defaultThemeVersion="124226"/>
  <mc:AlternateContent xmlns:mc="http://schemas.openxmlformats.org/markup-compatibility/2006">
    <mc:Choice Requires="x15">
      <x15ac:absPath xmlns:x15ac="http://schemas.microsoft.com/office/spreadsheetml/2010/11/ac" url="D:\◆R8年度\11_医師偏在対策推進パッケージ\04_R9要望調査、事業計画書提出_0828〆\01_県→医療機関依頼\01_施行案\03_様式\医療施設設備整備事業\"/>
    </mc:Choice>
  </mc:AlternateContent>
  <xr:revisionPtr revIDLastSave="0" documentId="13_ncr:1_{C29CA3A9-A46E-41E5-81A6-F90B964EEBBE}" xr6:coauthVersionLast="47" xr6:coauthVersionMax="47" xr10:uidLastSave="{00000000-0000-0000-0000-000000000000}"/>
  <bookViews>
    <workbookView xWindow="-110" yWindow="-110" windowWidth="19420" windowHeight="10300" activeTab="1" xr2:uid="{00000000-000D-0000-FFFF-FFFF00000000}"/>
  </bookViews>
  <sheets>
    <sheet name="記載方法" sheetId="18" r:id="rId1"/>
    <sheet name="設備 (間接補助)" sheetId="17" r:id="rId2"/>
    <sheet name="設備（直接補助）" sheetId="15" r:id="rId3"/>
    <sheet name="事業区分" sheetId="13" state="hidden" r:id="rId4"/>
    <sheet name="補助率" sheetId="14" state="hidden" r:id="rId5"/>
    <sheet name="基準額" sheetId="16" state="hidden" r:id="rId6"/>
  </sheets>
  <definedNames>
    <definedName name="_１__ア">事業区分!$C$9:$E$9</definedName>
    <definedName name="_１__イ">事業区分!$C$10:$E$10</definedName>
    <definedName name="_１０__ア">事業区分!$C$28:$D$28</definedName>
    <definedName name="_１０__イ">事業区分!$C$29:$D$29</definedName>
    <definedName name="_１１">事業区分!$C$30:$D$30</definedName>
    <definedName name="_１２__ア">事業区分!$C$31:$D$31</definedName>
    <definedName name="_１２__イ">事業区分!$C$32:$D$32</definedName>
    <definedName name="_１３__ア">事業区分!$C$33:$D$33</definedName>
    <definedName name="_１３__イ">事業区分!$C$34:$D$34</definedName>
    <definedName name="_１４__ア">事業区分!#REF!</definedName>
    <definedName name="_１４__イ">事業区分!#REF!</definedName>
    <definedName name="_１５__ア">事業区分!$C$35:$D$35</definedName>
    <definedName name="_１５__イ">事業区分!$C$36:$D$36</definedName>
    <definedName name="_１６__ア">事業区分!$C$37:$D$37</definedName>
    <definedName name="_１６__イ">事業区分!$C$38:$D$38</definedName>
    <definedName name="_１７__ア">事業区分!$C$39:$D$39</definedName>
    <definedName name="_１８__ア">事業区分!$C$41:$D$41</definedName>
    <definedName name="_１８__イ">事業区分!$C$42:$D$42</definedName>
    <definedName name="_１９__ア">事業区分!$C$43:$D$43</definedName>
    <definedName name="_１９__イ">事業区分!$C$44:$D$44</definedName>
    <definedName name="_２__ア">事業区分!$C$11:$G$11</definedName>
    <definedName name="_２__イ">事業区分!$C$12:$G$12</definedName>
    <definedName name="_２__ウ">事業区分!$C$13:$G$13</definedName>
    <definedName name="_２__エ">事業区分!$C$14:$G$14</definedName>
    <definedName name="_２０__ア">事業区分!#REF!</definedName>
    <definedName name="_２０__イ">事業区分!#REF!</definedName>
    <definedName name="_２１__ア">事業区分!$C$45:$D$45</definedName>
    <definedName name="_２１__イ">事業区分!$C$46:$D$46</definedName>
    <definedName name="_３__ア">事業区分!$C$15:$G$15</definedName>
    <definedName name="_３__イ">事業区分!$C$16:$G$16</definedName>
    <definedName name="_３__ウ">事業区分!$C$17:$G$17</definedName>
    <definedName name="_３__エ">事業区分!$C$18:$G$18</definedName>
    <definedName name="_４">事業区分!$C$19:$E$19</definedName>
    <definedName name="_５__ア">事業区分!$C$20:$D$20</definedName>
    <definedName name="_５__イ">事業区分!$C$21:$D$21</definedName>
    <definedName name="_６">事業区分!$C$22:$D$22</definedName>
    <definedName name="_７">事業区分!$C$23:$D$23</definedName>
    <definedName name="_８__ア">事業区分!$C$24:$E$24</definedName>
    <definedName name="_８__イ">事業区分!$C$25:$E$25</definedName>
    <definedName name="_９__ア">事業区分!$C$26:$E$26</definedName>
    <definedName name="_９__イ">事業区分!$C$27:$E$27</definedName>
    <definedName name="_xlnm._FilterDatabase" localSheetId="0" hidden="1">記載方法!$A$6:$AG$6</definedName>
    <definedName name="_xlnm._FilterDatabase" localSheetId="3" hidden="1">事業区分!$A$2:$H$44</definedName>
    <definedName name="_xlnm._FilterDatabase" localSheetId="1" hidden="1">'設備 (間接補助)'!$A$6:$AI$6</definedName>
    <definedName name="_xlnm._FilterDatabase" localSheetId="2" hidden="1">'設備（直接補助）'!$A$6:$AI$6</definedName>
    <definedName name="ICTを活用した産科医師少数地域に対する妊産婦モニタリング支援設備整備事業">事業区分!$D$38</definedName>
    <definedName name="_xlnm.Print_Area" localSheetId="1">'設備 (間接補助)'!$A$1:$AI$79</definedName>
    <definedName name="_xlnm.Print_Area" localSheetId="2">'設備（直接補助）'!$A$1:$AI$19</definedName>
    <definedName name="へき地・離島診療支援システム設備">事業区分!$D$32</definedName>
    <definedName name="へき地医療拠点病院設備">事業区分!$D$27:$E$27</definedName>
    <definedName name="へき地患者輸送車_艇_">事業区分!$D$14:$G$14</definedName>
    <definedName name="へき地巡回診療車_船_">事業区分!$D$18:$G$18</definedName>
    <definedName name="へき地診療所">事業区分!$D$10:$E$10</definedName>
    <definedName name="へき地診療所医療機器整備費">基準額!$B$2</definedName>
    <definedName name="へき地保健指導所設備">事業区分!$D$25:$E$25</definedName>
    <definedName name="奄美群島医療施設設備">事業区分!$D$23</definedName>
    <definedName name="遠隔ICU体制整備促進事業">事業区分!#REF!</definedName>
    <definedName name="遠隔医療設備">事業区分!$D$29</definedName>
    <definedName name="沖縄医療施設設備整備事業">事業区分!$D$22</definedName>
    <definedName name="過疎地域等特定診療所設備">事業区分!$D$21</definedName>
    <definedName name="解剖・死亡時画像診断等設備">事業区分!$D$40</definedName>
    <definedName name="在宅人工呼吸器使用者非常用電源整備事業">事業区分!$D$44</definedName>
    <definedName name="産科医療機関設備">事業区分!#REF!</definedName>
    <definedName name="死亡時画像診断システム等設備医療機器整備費">基準額!$B$27:$D$27</definedName>
    <definedName name="実践的手術手技向上研修実施機関設備">事業区分!$D$42</definedName>
    <definedName name="重点医師偏在対策支援区域における診療所の承継・開業支援">事業区分!$D$46</definedName>
    <definedName name="分娩設備取扱施設">事業区分!$D$36</definedName>
    <definedName name="離島歯科巡回診療設備">事業区分!$D$19:$E$19</definedName>
    <definedName name="離島等患者宿泊施設設備">事業区分!$D$34</definedName>
    <definedName name="臨床研修病院支援システム設備">事業区分!$D$30</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AA18" i="15" l="1"/>
  <c r="Z18" i="15"/>
  <c r="AC12" i="18"/>
  <c r="AB12" i="18"/>
  <c r="AA12" i="18"/>
  <c r="Z12" i="18"/>
  <c r="AA8" i="18"/>
  <c r="AA9" i="18"/>
  <c r="AA10" i="18"/>
  <c r="AA7" i="18"/>
  <c r="AE7" i="15"/>
  <c r="AD8" i="15"/>
  <c r="AE8" i="15" s="1"/>
  <c r="AD9" i="15"/>
  <c r="AE9" i="15"/>
  <c r="AD10" i="15"/>
  <c r="AE10" i="15"/>
  <c r="AD11" i="15"/>
  <c r="AE11" i="15" s="1"/>
  <c r="AD12" i="15"/>
  <c r="AE12" i="15"/>
  <c r="AD13" i="15"/>
  <c r="AE13" i="15"/>
  <c r="AD14" i="15"/>
  <c r="AE14" i="15"/>
  <c r="AD15" i="15"/>
  <c r="AE15" i="15" s="1"/>
  <c r="AD16" i="15"/>
  <c r="AE16" i="15"/>
  <c r="AD7" i="15"/>
  <c r="AA8" i="15"/>
  <c r="AA9" i="15"/>
  <c r="AA10" i="15"/>
  <c r="AA11" i="15"/>
  <c r="AA12" i="15"/>
  <c r="AA13" i="15"/>
  <c r="AA14" i="15"/>
  <c r="AA15" i="15"/>
  <c r="AA16" i="15"/>
  <c r="AA7" i="15"/>
  <c r="A46" i="13"/>
  <c r="J45" i="13"/>
  <c r="J43" i="13"/>
  <c r="A45" i="13"/>
  <c r="R3" i="17" l="1"/>
  <c r="I8" i="17" l="1"/>
  <c r="L8" i="17" s="1"/>
  <c r="I12" i="17"/>
  <c r="I8" i="15" l="1"/>
  <c r="Q8" i="15"/>
  <c r="U8" i="15"/>
  <c r="V8" i="15" s="1"/>
  <c r="I9" i="15"/>
  <c r="Q9" i="15"/>
  <c r="U9" i="15"/>
  <c r="V9" i="15" s="1"/>
  <c r="I10" i="15"/>
  <c r="Q10" i="15"/>
  <c r="U10" i="15"/>
  <c r="V10" i="15" s="1"/>
  <c r="I11" i="15"/>
  <c r="Q11" i="15"/>
  <c r="U11" i="15"/>
  <c r="V11" i="15" s="1"/>
  <c r="I12" i="15"/>
  <c r="Q12" i="15"/>
  <c r="U12" i="15"/>
  <c r="V12" i="15" s="1"/>
  <c r="I13" i="15"/>
  <c r="Q13" i="15"/>
  <c r="U13" i="15"/>
  <c r="V13" i="15" s="1"/>
  <c r="I14" i="15"/>
  <c r="Q14" i="15"/>
  <c r="U14" i="15"/>
  <c r="V14" i="15" s="1"/>
  <c r="I15" i="15"/>
  <c r="L15" i="15" s="1"/>
  <c r="Q15" i="15"/>
  <c r="U15" i="15"/>
  <c r="V15" i="15"/>
  <c r="I16" i="15"/>
  <c r="L16" i="15" s="1"/>
  <c r="Q16" i="15"/>
  <c r="U16" i="15"/>
  <c r="V16" i="15" s="1"/>
  <c r="Q8" i="17"/>
  <c r="U8" i="17"/>
  <c r="V8" i="17" s="1"/>
  <c r="I9" i="17"/>
  <c r="Q9" i="17"/>
  <c r="U9" i="17"/>
  <c r="V9" i="17" s="1"/>
  <c r="I10" i="17"/>
  <c r="L10" i="17" s="1"/>
  <c r="Q10" i="17"/>
  <c r="U10" i="17"/>
  <c r="V10" i="17" s="1"/>
  <c r="I11" i="17"/>
  <c r="Q11" i="17"/>
  <c r="U11" i="17"/>
  <c r="V11" i="17" s="1"/>
  <c r="Q12" i="17"/>
  <c r="U12" i="17"/>
  <c r="V12" i="17" s="1"/>
  <c r="I13" i="17"/>
  <c r="L13" i="17" s="1"/>
  <c r="Q13" i="17"/>
  <c r="U13" i="17"/>
  <c r="V13" i="17" s="1"/>
  <c r="I14" i="17"/>
  <c r="Q14" i="17"/>
  <c r="U14" i="17"/>
  <c r="V14" i="17" s="1"/>
  <c r="I15" i="17"/>
  <c r="Q15" i="17"/>
  <c r="U15" i="17"/>
  <c r="V15" i="17" s="1"/>
  <c r="I16" i="17"/>
  <c r="Q16" i="17"/>
  <c r="U16" i="17"/>
  <c r="V16" i="17" s="1"/>
  <c r="I17" i="17"/>
  <c r="L17" i="17" s="1"/>
  <c r="Q17" i="17"/>
  <c r="U17" i="17"/>
  <c r="V17" i="17" s="1"/>
  <c r="I18" i="17"/>
  <c r="Q18" i="17"/>
  <c r="U18" i="17"/>
  <c r="V18" i="17" s="1"/>
  <c r="I19" i="17"/>
  <c r="Q19" i="17"/>
  <c r="U19" i="17"/>
  <c r="V19" i="17" s="1"/>
  <c r="I20" i="17"/>
  <c r="Q20" i="17"/>
  <c r="U20" i="17"/>
  <c r="V20" i="17" s="1"/>
  <c r="I21" i="17"/>
  <c r="L21" i="17" s="1"/>
  <c r="Q21" i="17"/>
  <c r="U21" i="17"/>
  <c r="V21" i="17"/>
  <c r="I22" i="17"/>
  <c r="Q22" i="17"/>
  <c r="U22" i="17"/>
  <c r="V22" i="17" s="1"/>
  <c r="I23" i="17"/>
  <c r="Q23" i="17"/>
  <c r="U23" i="17"/>
  <c r="V23" i="17" s="1"/>
  <c r="I24" i="17"/>
  <c r="Q24" i="17"/>
  <c r="U24" i="17"/>
  <c r="V24" i="17" s="1"/>
  <c r="I25" i="17"/>
  <c r="L25" i="17" s="1"/>
  <c r="Q25" i="17"/>
  <c r="U25" i="17"/>
  <c r="V25" i="17" s="1"/>
  <c r="I26" i="17"/>
  <c r="Q26" i="17"/>
  <c r="U26" i="17"/>
  <c r="V26" i="17" s="1"/>
  <c r="I27" i="17"/>
  <c r="Q27" i="17"/>
  <c r="U27" i="17"/>
  <c r="V27" i="17" s="1"/>
  <c r="I28" i="17"/>
  <c r="Q28" i="17"/>
  <c r="U28" i="17"/>
  <c r="V28" i="17" s="1"/>
  <c r="I29" i="17"/>
  <c r="L29" i="17" s="1"/>
  <c r="Q29" i="17"/>
  <c r="U29" i="17"/>
  <c r="V29" i="17" s="1"/>
  <c r="I30" i="17"/>
  <c r="L30" i="17" s="1"/>
  <c r="Q30" i="17"/>
  <c r="U30" i="17"/>
  <c r="V30" i="17" s="1"/>
  <c r="I31" i="17"/>
  <c r="Q31" i="17"/>
  <c r="U31" i="17"/>
  <c r="V31" i="17" s="1"/>
  <c r="I32" i="17"/>
  <c r="Q32" i="17"/>
  <c r="U32" i="17"/>
  <c r="V32" i="17" s="1"/>
  <c r="I33" i="17"/>
  <c r="L33" i="17" s="1"/>
  <c r="Q33" i="17"/>
  <c r="U33" i="17"/>
  <c r="V33" i="17" s="1"/>
  <c r="I34" i="17"/>
  <c r="Q34" i="17"/>
  <c r="U34" i="17"/>
  <c r="V34" i="17" s="1"/>
  <c r="I35" i="17"/>
  <c r="Q35" i="17"/>
  <c r="U35" i="17"/>
  <c r="V35" i="17" s="1"/>
  <c r="I36" i="17"/>
  <c r="Q36" i="17"/>
  <c r="U36" i="17"/>
  <c r="V36" i="17" s="1"/>
  <c r="I37" i="17"/>
  <c r="L37" i="17" s="1"/>
  <c r="Q37" i="17"/>
  <c r="U37" i="17"/>
  <c r="V37" i="17" s="1"/>
  <c r="I38" i="17"/>
  <c r="L38" i="17" s="1"/>
  <c r="Q38" i="17"/>
  <c r="U38" i="17"/>
  <c r="V38" i="17" s="1"/>
  <c r="I39" i="17"/>
  <c r="Q39" i="17"/>
  <c r="U39" i="17"/>
  <c r="V39" i="17" s="1"/>
  <c r="I40" i="17"/>
  <c r="Q40" i="17"/>
  <c r="U40" i="17"/>
  <c r="V40" i="17" s="1"/>
  <c r="I41" i="17"/>
  <c r="L41" i="17" s="1"/>
  <c r="Q41" i="17"/>
  <c r="U41" i="17"/>
  <c r="V41" i="17" s="1"/>
  <c r="I42" i="17"/>
  <c r="Q42" i="17"/>
  <c r="U42" i="17"/>
  <c r="V42" i="17" s="1"/>
  <c r="I43" i="17"/>
  <c r="Q43" i="17"/>
  <c r="U43" i="17"/>
  <c r="V43" i="17" s="1"/>
  <c r="I44" i="17"/>
  <c r="Q44" i="17"/>
  <c r="U44" i="17"/>
  <c r="V44" i="17" s="1"/>
  <c r="I45" i="17"/>
  <c r="L45" i="17" s="1"/>
  <c r="Q45" i="17"/>
  <c r="U45" i="17"/>
  <c r="V45" i="17" s="1"/>
  <c r="I46" i="17"/>
  <c r="Q46" i="17"/>
  <c r="U46" i="17"/>
  <c r="V46" i="17"/>
  <c r="I47" i="17"/>
  <c r="Q47" i="17"/>
  <c r="U47" i="17"/>
  <c r="V47" i="17" s="1"/>
  <c r="I48" i="17"/>
  <c r="Q48" i="17"/>
  <c r="U48" i="17"/>
  <c r="V48" i="17" s="1"/>
  <c r="I49" i="17"/>
  <c r="L49" i="17" s="1"/>
  <c r="Q49" i="17"/>
  <c r="U49" i="17"/>
  <c r="V49" i="17" s="1"/>
  <c r="I50" i="17"/>
  <c r="Q50" i="17"/>
  <c r="U50" i="17"/>
  <c r="V50" i="17" s="1"/>
  <c r="I51" i="17"/>
  <c r="Q51" i="17"/>
  <c r="U51" i="17"/>
  <c r="V51" i="17" s="1"/>
  <c r="I52" i="17"/>
  <c r="Q52" i="17"/>
  <c r="U52" i="17"/>
  <c r="V52" i="17" s="1"/>
  <c r="I53" i="17"/>
  <c r="L53" i="17" s="1"/>
  <c r="Q53" i="17"/>
  <c r="U53" i="17"/>
  <c r="V53" i="17" s="1"/>
  <c r="I54" i="17"/>
  <c r="Q54" i="17"/>
  <c r="U54" i="17"/>
  <c r="V54" i="17"/>
  <c r="I55" i="17"/>
  <c r="Q55" i="17"/>
  <c r="U55" i="17"/>
  <c r="V55" i="17" s="1"/>
  <c r="I56" i="17"/>
  <c r="Q56" i="17"/>
  <c r="U56" i="17"/>
  <c r="V56" i="17" s="1"/>
  <c r="I57" i="17"/>
  <c r="L57" i="17" s="1"/>
  <c r="Q57" i="17"/>
  <c r="U57" i="17"/>
  <c r="V57" i="17" s="1"/>
  <c r="I58" i="17"/>
  <c r="L58" i="17" s="1"/>
  <c r="Q58" i="17"/>
  <c r="U58" i="17"/>
  <c r="V58" i="17" s="1"/>
  <c r="I59" i="17"/>
  <c r="Q59" i="17"/>
  <c r="U59" i="17"/>
  <c r="V59" i="17" s="1"/>
  <c r="I60" i="17"/>
  <c r="Q60" i="17"/>
  <c r="U60" i="17"/>
  <c r="V60" i="17" s="1"/>
  <c r="I61" i="17"/>
  <c r="L61" i="17" s="1"/>
  <c r="Q61" i="17"/>
  <c r="U61" i="17"/>
  <c r="V61" i="17" s="1"/>
  <c r="I62" i="17"/>
  <c r="L62" i="17" s="1"/>
  <c r="Q62" i="17"/>
  <c r="U62" i="17"/>
  <c r="V62" i="17" s="1"/>
  <c r="I63" i="17"/>
  <c r="Q63" i="17"/>
  <c r="U63" i="17"/>
  <c r="V63" i="17" s="1"/>
  <c r="I64" i="17"/>
  <c r="Q64" i="17"/>
  <c r="U64" i="17"/>
  <c r="V64" i="17" s="1"/>
  <c r="I65" i="17"/>
  <c r="L65" i="17" s="1"/>
  <c r="Q65" i="17"/>
  <c r="U65" i="17"/>
  <c r="V65" i="17" s="1"/>
  <c r="I66" i="17"/>
  <c r="L66" i="17" s="1"/>
  <c r="Q66" i="17"/>
  <c r="U66" i="17"/>
  <c r="V66" i="17" s="1"/>
  <c r="I67" i="17"/>
  <c r="Q67" i="17"/>
  <c r="U67" i="17"/>
  <c r="V67" i="17" s="1"/>
  <c r="I68" i="17"/>
  <c r="Q68" i="17"/>
  <c r="U68" i="17"/>
  <c r="V68" i="17" s="1"/>
  <c r="I69" i="17"/>
  <c r="L69" i="17" s="1"/>
  <c r="Q69" i="17"/>
  <c r="U69" i="17"/>
  <c r="V69" i="17" s="1"/>
  <c r="I70" i="17"/>
  <c r="Q70" i="17"/>
  <c r="U70" i="17"/>
  <c r="V70" i="17" s="1"/>
  <c r="I71" i="17"/>
  <c r="Q71" i="17"/>
  <c r="U71" i="17"/>
  <c r="V71" i="17" s="1"/>
  <c r="I72" i="17"/>
  <c r="Q72" i="17"/>
  <c r="U72" i="17"/>
  <c r="V72" i="17" s="1"/>
  <c r="I73" i="17"/>
  <c r="L73" i="17" s="1"/>
  <c r="Q73" i="17"/>
  <c r="U73" i="17"/>
  <c r="V73" i="17" s="1"/>
  <c r="I74" i="17"/>
  <c r="L74" i="17" s="1"/>
  <c r="Q74" i="17"/>
  <c r="U74" i="17"/>
  <c r="V74" i="17"/>
  <c r="I75" i="17"/>
  <c r="Q75" i="17"/>
  <c r="U75" i="17"/>
  <c r="V75" i="17" s="1"/>
  <c r="I76" i="17"/>
  <c r="Q76" i="17"/>
  <c r="U76" i="17"/>
  <c r="V76" i="17" s="1"/>
  <c r="U10" i="18"/>
  <c r="V10" i="18" s="1"/>
  <c r="Q10" i="18"/>
  <c r="I10" i="18"/>
  <c r="L10" i="18" s="1"/>
  <c r="U9" i="18"/>
  <c r="V9" i="18" s="1"/>
  <c r="Q9" i="18"/>
  <c r="I9" i="18"/>
  <c r="L9" i="18" s="1"/>
  <c r="U8" i="18"/>
  <c r="V8" i="18" s="1"/>
  <c r="Q8" i="18"/>
  <c r="I8" i="18"/>
  <c r="L8" i="18" s="1"/>
  <c r="U7" i="18"/>
  <c r="V7" i="18" s="1"/>
  <c r="Q7" i="18"/>
  <c r="I7" i="18"/>
  <c r="L7" i="18" s="1"/>
  <c r="U7" i="17"/>
  <c r="V7" i="17" s="1"/>
  <c r="Q7" i="17"/>
  <c r="I7" i="17"/>
  <c r="L7" i="17" s="1"/>
  <c r="K9" i="13"/>
  <c r="K11" i="13"/>
  <c r="L11" i="13"/>
  <c r="M11" i="13"/>
  <c r="K15" i="13"/>
  <c r="L15" i="13"/>
  <c r="M15" i="13"/>
  <c r="K19" i="13"/>
  <c r="K24" i="13"/>
  <c r="K26" i="13"/>
  <c r="J11" i="13"/>
  <c r="J15" i="13"/>
  <c r="J19" i="13"/>
  <c r="J20" i="13"/>
  <c r="J22" i="13"/>
  <c r="J23" i="13"/>
  <c r="J24" i="13"/>
  <c r="J26" i="13"/>
  <c r="J28" i="13"/>
  <c r="J30" i="13"/>
  <c r="J31" i="13"/>
  <c r="J33" i="13"/>
  <c r="J35" i="13"/>
  <c r="J37" i="13"/>
  <c r="J39" i="13"/>
  <c r="J41" i="13"/>
  <c r="J9" i="13"/>
  <c r="U7" i="15"/>
  <c r="V7" i="15" s="1"/>
  <c r="Q7" i="15"/>
  <c r="L34" i="17" l="1"/>
  <c r="L54" i="17"/>
  <c r="L70" i="17"/>
  <c r="L11" i="15"/>
  <c r="L43" i="17"/>
  <c r="L9" i="15"/>
  <c r="L19" i="17"/>
  <c r="L14" i="15"/>
  <c r="L71" i="17"/>
  <c r="L51" i="17"/>
  <c r="L10" i="15"/>
  <c r="L75" i="17"/>
  <c r="L15" i="17"/>
  <c r="L47" i="17"/>
  <c r="L39" i="17"/>
  <c r="L26" i="17"/>
  <c r="L22" i="17"/>
  <c r="L46" i="17"/>
  <c r="L14" i="17"/>
  <c r="L59" i="17"/>
  <c r="L27" i="17"/>
  <c r="L67" i="17"/>
  <c r="L42" i="17"/>
  <c r="L35" i="17"/>
  <c r="L55" i="17"/>
  <c r="L23" i="17"/>
  <c r="L18" i="17"/>
  <c r="L50" i="17"/>
  <c r="L63" i="17"/>
  <c r="L31" i="17"/>
  <c r="L9" i="17"/>
  <c r="L12" i="15"/>
  <c r="L13" i="15"/>
  <c r="L8" i="15"/>
  <c r="L76" i="17"/>
  <c r="L56" i="17"/>
  <c r="L40" i="17"/>
  <c r="L52" i="17"/>
  <c r="L44" i="17"/>
  <c r="L72" i="17"/>
  <c r="L48" i="17"/>
  <c r="L68" i="17"/>
  <c r="L32" i="17"/>
  <c r="L64" i="17"/>
  <c r="L60" i="17"/>
  <c r="L36" i="17"/>
  <c r="L28" i="17"/>
  <c r="L20" i="17"/>
  <c r="L12" i="17"/>
  <c r="L11" i="17"/>
  <c r="L24" i="17"/>
  <c r="L16" i="17"/>
  <c r="A40" i="13" l="1"/>
  <c r="A41" i="13"/>
  <c r="A42" i="13"/>
  <c r="A43" i="13"/>
  <c r="A44" i="13"/>
  <c r="I7" i="15" l="1"/>
  <c r="L7" i="15" l="1"/>
  <c r="A37" i="13" l="1"/>
  <c r="A38" i="13"/>
  <c r="A39" i="13" l="1"/>
  <c r="A36" i="13"/>
  <c r="A35" i="13"/>
  <c r="A34" i="13"/>
  <c r="A33" i="13"/>
  <c r="A32" i="13"/>
  <c r="A31" i="13"/>
  <c r="A30" i="13"/>
  <c r="A29" i="13"/>
  <c r="A28" i="13"/>
  <c r="A27" i="13"/>
  <c r="A26" i="13"/>
  <c r="A25" i="13"/>
  <c r="A24" i="13"/>
  <c r="A23" i="13"/>
  <c r="A22" i="13"/>
  <c r="A21" i="13"/>
  <c r="A20" i="13"/>
  <c r="A19" i="13"/>
  <c r="A18" i="13"/>
  <c r="A17" i="13"/>
  <c r="A16" i="13"/>
  <c r="A15" i="13"/>
  <c r="A14" i="13"/>
  <c r="A13" i="13"/>
  <c r="A12" i="13"/>
  <c r="A11" i="13"/>
  <c r="A10" i="13"/>
  <c r="A9" i="13"/>
  <c r="K8" i="17" l="1"/>
  <c r="K12" i="17"/>
  <c r="K46" i="17"/>
  <c r="K20" i="17"/>
  <c r="K9" i="17"/>
  <c r="K42" i="17"/>
  <c r="K70" i="17"/>
  <c r="K59" i="17"/>
  <c r="K66" i="17"/>
  <c r="W66" i="17" s="1"/>
  <c r="X66" i="17" s="1" a="1"/>
  <c r="X66" i="17" s="1"/>
  <c r="Y66" i="17" s="1" a="1"/>
  <c r="Y66" i="17" s="1"/>
  <c r="K74" i="17"/>
  <c r="W74" i="17" s="1"/>
  <c r="X74" i="17" s="1" a="1"/>
  <c r="X74" i="17" s="1"/>
  <c r="Y74" i="17" s="1" a="1"/>
  <c r="Y74" i="17" s="1"/>
  <c r="K62" i="17"/>
  <c r="K56" i="17"/>
  <c r="W56" i="17" s="1"/>
  <c r="X56" i="17" s="1" a="1"/>
  <c r="X56" i="17" s="1"/>
  <c r="Y56" i="17" s="1" a="1"/>
  <c r="Y56" i="17" s="1"/>
  <c r="K52" i="17"/>
  <c r="W52" i="17" s="1"/>
  <c r="X52" i="17" s="1" a="1"/>
  <c r="X52" i="17" s="1"/>
  <c r="Y52" i="17" s="1" a="1"/>
  <c r="Y52" i="17" s="1"/>
  <c r="K15" i="17"/>
  <c r="K14" i="15"/>
  <c r="K34" i="17"/>
  <c r="W34" i="17" s="1"/>
  <c r="X34" i="17" s="1" a="1"/>
  <c r="X34" i="17" s="1"/>
  <c r="Y34" i="17" s="1" a="1"/>
  <c r="Y34" i="17" s="1"/>
  <c r="K39" i="17"/>
  <c r="K54" i="17"/>
  <c r="W54" i="17" s="1"/>
  <c r="X54" i="17" s="1" a="1"/>
  <c r="X54" i="17" s="1"/>
  <c r="Y54" i="17" s="1" a="1"/>
  <c r="Y54" i="17" s="1"/>
  <c r="K17" i="17"/>
  <c r="W17" i="17" s="1"/>
  <c r="X17" i="17" s="1" a="1"/>
  <c r="X17" i="17" s="1"/>
  <c r="Y17" i="17" s="1" a="1"/>
  <c r="Y17" i="17" s="1"/>
  <c r="K65" i="17"/>
  <c r="W65" i="17" s="1"/>
  <c r="X65" i="17" s="1" a="1"/>
  <c r="X65" i="17" s="1"/>
  <c r="Y65" i="17" s="1" a="1"/>
  <c r="Y65" i="17" s="1"/>
  <c r="K37" i="17"/>
  <c r="K45" i="17"/>
  <c r="W45" i="17" s="1"/>
  <c r="X45" i="17" s="1" a="1"/>
  <c r="X45" i="17" s="1"/>
  <c r="Y45" i="17" s="1" a="1"/>
  <c r="Y45" i="17" s="1"/>
  <c r="K44" i="17"/>
  <c r="W44" i="17" s="1"/>
  <c r="X44" i="17" s="1" a="1"/>
  <c r="X44" i="17" s="1"/>
  <c r="Y44" i="17" s="1" a="1"/>
  <c r="Y44" i="17" s="1"/>
  <c r="K7" i="18"/>
  <c r="K68" i="17"/>
  <c r="W68" i="17" s="1"/>
  <c r="X68" i="17" s="1" a="1"/>
  <c r="X68" i="17" s="1"/>
  <c r="Y68" i="17" s="1" a="1"/>
  <c r="Y68" i="17" s="1"/>
  <c r="K69" i="17"/>
  <c r="W69" i="17" s="1"/>
  <c r="X69" i="17" s="1" a="1"/>
  <c r="X69" i="17" s="1"/>
  <c r="Y69" i="17" s="1" a="1"/>
  <c r="Y69" i="17" s="1"/>
  <c r="K76" i="17"/>
  <c r="W76" i="17" s="1"/>
  <c r="X76" i="17" s="1" a="1"/>
  <c r="X76" i="17" s="1"/>
  <c r="Y76" i="17" s="1" a="1"/>
  <c r="Y76" i="17" s="1"/>
  <c r="K32" i="17"/>
  <c r="W32" i="17" s="1"/>
  <c r="X32" i="17" s="1" a="1"/>
  <c r="X32" i="17" s="1"/>
  <c r="Y32" i="17" s="1" a="1"/>
  <c r="Y32" i="17" s="1"/>
  <c r="K51" i="17"/>
  <c r="W51" i="17" s="1"/>
  <c r="X51" i="17" s="1" a="1"/>
  <c r="X51" i="17" s="1"/>
  <c r="Y51" i="17" s="1" a="1"/>
  <c r="Y51" i="17" s="1"/>
  <c r="K26" i="17"/>
  <c r="K31" i="17"/>
  <c r="K36" i="17"/>
  <c r="K29" i="17"/>
  <c r="W29" i="17" s="1"/>
  <c r="X29" i="17" s="1" a="1"/>
  <c r="X29" i="17" s="1"/>
  <c r="Y29" i="17" s="1" a="1"/>
  <c r="Y29" i="17" s="1"/>
  <c r="K58" i="17"/>
  <c r="W58" i="17" s="1"/>
  <c r="X58" i="17" s="1" a="1"/>
  <c r="X58" i="17" s="1"/>
  <c r="Y58" i="17" s="1" a="1"/>
  <c r="Y58" i="17" s="1"/>
  <c r="K25" i="17"/>
  <c r="W25" i="17" s="1"/>
  <c r="X25" i="17" s="1" a="1"/>
  <c r="X25" i="17" s="1"/>
  <c r="Y25" i="17" s="1" a="1"/>
  <c r="Y25" i="17" s="1"/>
  <c r="K49" i="17"/>
  <c r="K40" i="17"/>
  <c r="W40" i="17" s="1"/>
  <c r="X40" i="17" s="1" a="1"/>
  <c r="X40" i="17" s="1"/>
  <c r="Y40" i="17" s="1" a="1"/>
  <c r="Y40" i="17" s="1"/>
  <c r="K15" i="15"/>
  <c r="K12" i="15"/>
  <c r="K18" i="17"/>
  <c r="K50" i="17"/>
  <c r="K19" i="17"/>
  <c r="K16" i="17"/>
  <c r="K28" i="17"/>
  <c r="K30" i="17"/>
  <c r="K13" i="17"/>
  <c r="W13" i="17" s="1"/>
  <c r="X13" i="17" s="1" a="1"/>
  <c r="X13" i="17" s="1"/>
  <c r="Y13" i="17" s="1" a="1"/>
  <c r="Y13" i="17" s="1"/>
  <c r="K22" i="17"/>
  <c r="K75" i="17"/>
  <c r="K38" i="17"/>
  <c r="W38" i="17" s="1"/>
  <c r="X38" i="17" s="1" a="1"/>
  <c r="X38" i="17" s="1"/>
  <c r="Y38" i="17" s="1" a="1"/>
  <c r="Y38" i="17" s="1"/>
  <c r="K10" i="15"/>
  <c r="K71" i="17"/>
  <c r="K24" i="17"/>
  <c r="K11" i="17"/>
  <c r="K23" i="17"/>
  <c r="K73" i="17"/>
  <c r="W73" i="17" s="1"/>
  <c r="X73" i="17" s="1" a="1"/>
  <c r="X73" i="17" s="1"/>
  <c r="Y73" i="17" s="1" a="1"/>
  <c r="Y73" i="17" s="1"/>
  <c r="K53" i="17"/>
  <c r="W53" i="17" s="1"/>
  <c r="X53" i="17" s="1" a="1"/>
  <c r="X53" i="17" s="1"/>
  <c r="Y53" i="17" s="1" a="1"/>
  <c r="Y53" i="17" s="1"/>
  <c r="K10" i="17"/>
  <c r="W10" i="17" s="1"/>
  <c r="X10" i="17" s="1" a="1"/>
  <c r="X10" i="17" s="1"/>
  <c r="Y10" i="17" s="1" a="1"/>
  <c r="Y10" i="17" s="1"/>
  <c r="K72" i="17"/>
  <c r="W72" i="17" s="1"/>
  <c r="X72" i="17" s="1" a="1"/>
  <c r="X72" i="17" s="1"/>
  <c r="Y72" i="17" s="1" a="1"/>
  <c r="Y72" i="17" s="1"/>
  <c r="K60" i="17"/>
  <c r="W60" i="17" s="1"/>
  <c r="X60" i="17" s="1" a="1"/>
  <c r="X60" i="17" s="1"/>
  <c r="Y60" i="17" s="1" a="1"/>
  <c r="Y60" i="17" s="1"/>
  <c r="K67" i="17"/>
  <c r="W67" i="17" s="1"/>
  <c r="X67" i="17" s="1" a="1"/>
  <c r="X67" i="17" s="1"/>
  <c r="Y67" i="17" s="1" a="1"/>
  <c r="Y67" i="17" s="1"/>
  <c r="K43" i="17"/>
  <c r="W43" i="17" s="1"/>
  <c r="X43" i="17" s="1" a="1"/>
  <c r="X43" i="17" s="1"/>
  <c r="Y43" i="17" s="1" a="1"/>
  <c r="Y43" i="17" s="1"/>
  <c r="K63" i="17"/>
  <c r="K14" i="17"/>
  <c r="K8" i="15"/>
  <c r="K21" i="17"/>
  <c r="W21" i="17" s="1"/>
  <c r="X21" i="17" s="1" a="1"/>
  <c r="X21" i="17" s="1"/>
  <c r="Y21" i="17" s="1" a="1"/>
  <c r="Y21" i="17" s="1"/>
  <c r="K33" i="17"/>
  <c r="W33" i="17" s="1"/>
  <c r="X33" i="17" s="1" a="1"/>
  <c r="X33" i="17" s="1"/>
  <c r="Y33" i="17" s="1" a="1"/>
  <c r="Y33" i="17" s="1"/>
  <c r="K61" i="17"/>
  <c r="W61" i="17" s="1"/>
  <c r="X61" i="17" s="1" a="1"/>
  <c r="X61" i="17" s="1"/>
  <c r="Y61" i="17" s="1" a="1"/>
  <c r="Y61" i="17" s="1"/>
  <c r="K35" i="17"/>
  <c r="K55" i="17"/>
  <c r="W55" i="17" s="1"/>
  <c r="X55" i="17" s="1" a="1"/>
  <c r="X55" i="17" s="1"/>
  <c r="Y55" i="17" s="1" a="1"/>
  <c r="Y55" i="17" s="1"/>
  <c r="K9" i="15"/>
  <c r="K11" i="15"/>
  <c r="K13" i="15"/>
  <c r="K16" i="15"/>
  <c r="K41" i="17"/>
  <c r="K48" i="17"/>
  <c r="W48" i="17" s="1"/>
  <c r="X48" i="17" s="1" a="1"/>
  <c r="X48" i="17" s="1"/>
  <c r="Y48" i="17" s="1" a="1"/>
  <c r="Y48" i="17" s="1"/>
  <c r="K64" i="17"/>
  <c r="W64" i="17" s="1"/>
  <c r="X64" i="17" s="1" a="1"/>
  <c r="X64" i="17" s="1"/>
  <c r="Y64" i="17" s="1" a="1"/>
  <c r="Y64" i="17" s="1"/>
  <c r="K27" i="17"/>
  <c r="K47" i="17"/>
  <c r="W47" i="17" s="1"/>
  <c r="X47" i="17" s="1" a="1"/>
  <c r="X47" i="17" s="1"/>
  <c r="Y47" i="17" s="1" a="1"/>
  <c r="Y47" i="17" s="1"/>
  <c r="K57" i="17"/>
  <c r="W57" i="17" s="1"/>
  <c r="X57" i="17" s="1" a="1"/>
  <c r="X57" i="17" s="1"/>
  <c r="Y57" i="17" s="1" a="1"/>
  <c r="Y57" i="17" s="1"/>
  <c r="K9" i="18"/>
  <c r="K8" i="18"/>
  <c r="K10" i="18"/>
  <c r="K7" i="17"/>
  <c r="K7" i="15"/>
  <c r="AA74" i="17" l="1"/>
  <c r="AD74" i="17"/>
  <c r="AE74" i="17" s="1"/>
  <c r="AA29" i="17"/>
  <c r="AD29" i="17"/>
  <c r="AE29" i="17" s="1"/>
  <c r="AA66" i="17"/>
  <c r="AD66" i="17"/>
  <c r="AE66" i="17" s="1"/>
  <c r="AD25" i="17"/>
  <c r="AE25" i="17" s="1"/>
  <c r="AA25" i="17"/>
  <c r="AA65" i="17"/>
  <c r="AD65" i="17"/>
  <c r="AE65" i="17" s="1"/>
  <c r="AA61" i="17"/>
  <c r="AD61" i="17"/>
  <c r="AE61" i="17" s="1"/>
  <c r="AD73" i="17"/>
  <c r="AE73" i="17" s="1"/>
  <c r="AA73" i="17"/>
  <c r="AA38" i="17"/>
  <c r="AD38" i="17"/>
  <c r="AE38" i="17" s="1"/>
  <c r="AD72" i="17"/>
  <c r="AE72" i="17" s="1"/>
  <c r="AA72" i="17"/>
  <c r="AA45" i="17"/>
  <c r="AD45" i="17"/>
  <c r="AE45" i="17" s="1"/>
  <c r="AA57" i="17"/>
  <c r="AD57" i="17"/>
  <c r="AE57" i="17" s="1"/>
  <c r="AD54" i="17"/>
  <c r="AE54" i="17" s="1"/>
  <c r="AA54" i="17"/>
  <c r="AD67" i="17"/>
  <c r="AE67" i="17" s="1"/>
  <c r="AA67" i="17"/>
  <c r="AD13" i="17"/>
  <c r="AE13" i="17" s="1"/>
  <c r="AA13" i="17"/>
  <c r="AA55" i="17"/>
  <c r="AD55" i="17"/>
  <c r="AE55" i="17" s="1"/>
  <c r="AA47" i="17"/>
  <c r="AD47" i="17"/>
  <c r="AE47" i="17" s="1"/>
  <c r="AA21" i="17"/>
  <c r="AD21" i="17"/>
  <c r="AE21" i="17" s="1"/>
  <c r="AA51" i="17"/>
  <c r="AD51" i="17"/>
  <c r="AE51" i="17" s="1"/>
  <c r="AD60" i="17"/>
  <c r="AE60" i="17" s="1"/>
  <c r="AA60" i="17"/>
  <c r="AA58" i="17"/>
  <c r="AD58" i="17"/>
  <c r="AE58" i="17" s="1"/>
  <c r="AD53" i="17"/>
  <c r="AE53" i="17" s="1"/>
  <c r="AA53" i="17"/>
  <c r="AA64" i="17"/>
  <c r="AD64" i="17"/>
  <c r="AE64" i="17" s="1"/>
  <c r="AA34" i="17"/>
  <c r="AD34" i="17"/>
  <c r="AE34" i="17" s="1"/>
  <c r="AD56" i="17"/>
  <c r="AE56" i="17" s="1"/>
  <c r="AA56" i="17"/>
  <c r="AA48" i="17"/>
  <c r="AD48" i="17"/>
  <c r="AE48" i="17" s="1"/>
  <c r="AD76" i="17"/>
  <c r="AE76" i="17" s="1"/>
  <c r="AA76" i="17"/>
  <c r="AA44" i="17"/>
  <c r="AD44" i="17"/>
  <c r="AE44" i="17" s="1"/>
  <c r="AA10" i="17"/>
  <c r="AD10" i="17"/>
  <c r="AE10" i="17" s="1"/>
  <c r="AA33" i="17"/>
  <c r="AD33" i="17"/>
  <c r="AE33" i="17" s="1"/>
  <c r="AD32" i="17"/>
  <c r="AE32" i="17" s="1"/>
  <c r="AA32" i="17"/>
  <c r="AA69" i="17"/>
  <c r="AD69" i="17"/>
  <c r="AE69" i="17" s="1"/>
  <c r="AA43" i="17"/>
  <c r="AD43" i="17"/>
  <c r="AE43" i="17" s="1"/>
  <c r="AD40" i="17"/>
  <c r="AE40" i="17" s="1"/>
  <c r="AA40" i="17"/>
  <c r="AA68" i="17"/>
  <c r="AD68" i="17"/>
  <c r="AE68" i="17" s="1"/>
  <c r="AA52" i="17"/>
  <c r="AD52" i="17"/>
  <c r="AE52" i="17" s="1"/>
  <c r="AD17" i="17"/>
  <c r="AE17" i="17" s="1"/>
  <c r="AA17" i="17"/>
  <c r="W71" i="17"/>
  <c r="X71" i="17" s="1" a="1"/>
  <c r="X71" i="17" s="1"/>
  <c r="Y71" i="17" s="1" a="1"/>
  <c r="Y71" i="17" s="1"/>
  <c r="W49" i="17"/>
  <c r="X49" i="17" s="1" a="1"/>
  <c r="X49" i="17" s="1"/>
  <c r="Y49" i="17" s="1" a="1"/>
  <c r="Y49" i="17" s="1"/>
  <c r="W59" i="17"/>
  <c r="X59" i="17" s="1" a="1"/>
  <c r="X59" i="17" s="1"/>
  <c r="Y59" i="17" s="1" a="1"/>
  <c r="Y59" i="17" s="1"/>
  <c r="W27" i="17"/>
  <c r="X27" i="17" s="1" a="1"/>
  <c r="X27" i="17" s="1"/>
  <c r="Y27" i="17" s="1" a="1"/>
  <c r="Y27" i="17" s="1"/>
  <c r="W9" i="15"/>
  <c r="X9" i="15" s="1" a="1"/>
  <c r="X9" i="15" s="1"/>
  <c r="Y9" i="15" s="1" a="1"/>
  <c r="Y9" i="15" s="1"/>
  <c r="W10" i="15"/>
  <c r="X10" i="15" s="1" a="1"/>
  <c r="X10" i="15" s="1"/>
  <c r="Y10" i="15" s="1" a="1"/>
  <c r="Y10" i="15" s="1"/>
  <c r="W16" i="17"/>
  <c r="X16" i="17" s="1" a="1"/>
  <c r="X16" i="17" s="1"/>
  <c r="Y16" i="17" s="1" a="1"/>
  <c r="Y16" i="17" s="1"/>
  <c r="W37" i="17"/>
  <c r="X37" i="17" s="1" a="1"/>
  <c r="X37" i="17" s="1"/>
  <c r="Y37" i="17" s="1" a="1"/>
  <c r="Y37" i="17" s="1"/>
  <c r="W15" i="17"/>
  <c r="X15" i="17" s="1" a="1"/>
  <c r="X15" i="17" s="1"/>
  <c r="Y15" i="17" s="1" a="1"/>
  <c r="Y15" i="17" s="1"/>
  <c r="W70" i="17"/>
  <c r="X70" i="17" s="1" a="1"/>
  <c r="X70" i="17" s="1"/>
  <c r="Y70" i="17" s="1" a="1"/>
  <c r="Y70" i="17" s="1"/>
  <c r="W28" i="17"/>
  <c r="X28" i="17" s="1" a="1"/>
  <c r="X28" i="17" s="1"/>
  <c r="Y28" i="17" s="1" a="1"/>
  <c r="Y28" i="17" s="1"/>
  <c r="W19" i="17"/>
  <c r="X19" i="17" s="1" a="1"/>
  <c r="X19" i="17" s="1"/>
  <c r="Y19" i="17" s="1" a="1"/>
  <c r="Y19" i="17" s="1"/>
  <c r="W42" i="17"/>
  <c r="X42" i="17" s="1" a="1"/>
  <c r="X42" i="17" s="1"/>
  <c r="Y42" i="17" s="1" a="1"/>
  <c r="Y42" i="17" s="1"/>
  <c r="W35" i="17"/>
  <c r="X35" i="17" s="1" a="1"/>
  <c r="X35" i="17" s="1"/>
  <c r="Y35" i="17" s="1" a="1"/>
  <c r="Y35" i="17" s="1"/>
  <c r="W63" i="17"/>
  <c r="X63" i="17" s="1" a="1"/>
  <c r="X63" i="17" s="1"/>
  <c r="Y63" i="17" s="1" a="1"/>
  <c r="Y63" i="17" s="1"/>
  <c r="W75" i="17"/>
  <c r="X75" i="17" s="1" a="1"/>
  <c r="X75" i="17" s="1"/>
  <c r="Y75" i="17" s="1" a="1"/>
  <c r="Y75" i="17" s="1"/>
  <c r="W50" i="17"/>
  <c r="X50" i="17" s="1" a="1"/>
  <c r="X50" i="17" s="1"/>
  <c r="Y50" i="17" s="1" a="1"/>
  <c r="Y50" i="17" s="1"/>
  <c r="W9" i="17"/>
  <c r="X9" i="17" s="1" a="1"/>
  <c r="X9" i="17" s="1"/>
  <c r="Y9" i="17" s="1" a="1"/>
  <c r="Y9" i="17" s="1"/>
  <c r="W23" i="17"/>
  <c r="X23" i="17" s="1" a="1"/>
  <c r="X23" i="17" s="1"/>
  <c r="Y23" i="17" s="1" a="1"/>
  <c r="Y23" i="17" s="1"/>
  <c r="W22" i="17"/>
  <c r="X22" i="17" s="1" a="1"/>
  <c r="X22" i="17" s="1"/>
  <c r="Y22" i="17" s="1" a="1"/>
  <c r="Y22" i="17" s="1"/>
  <c r="W18" i="17"/>
  <c r="X18" i="17" s="1" a="1"/>
  <c r="X18" i="17" s="1"/>
  <c r="Y18" i="17" s="1" a="1"/>
  <c r="Y18" i="17" s="1"/>
  <c r="W36" i="17"/>
  <c r="X36" i="17" s="1" a="1"/>
  <c r="X36" i="17" s="1"/>
  <c r="Y36" i="17" s="1" a="1"/>
  <c r="Y36" i="17" s="1"/>
  <c r="W20" i="17"/>
  <c r="X20" i="17" s="1" a="1"/>
  <c r="X20" i="17" s="1"/>
  <c r="Y20" i="17" s="1" a="1"/>
  <c r="Y20" i="17" s="1"/>
  <c r="W14" i="17"/>
  <c r="X14" i="17" s="1" a="1"/>
  <c r="X14" i="17" s="1"/>
  <c r="Y14" i="17" s="1" a="1"/>
  <c r="Y14" i="17" s="1"/>
  <c r="W41" i="17"/>
  <c r="X41" i="17" s="1" a="1"/>
  <c r="X41" i="17" s="1"/>
  <c r="Y41" i="17" s="1" a="1"/>
  <c r="Y41" i="17" s="1"/>
  <c r="W16" i="15"/>
  <c r="X16" i="15" s="1" a="1"/>
  <c r="X16" i="15" s="1"/>
  <c r="Y16" i="15" s="1" a="1"/>
  <c r="Y16" i="15" s="1"/>
  <c r="W12" i="15"/>
  <c r="X12" i="15" s="1" a="1"/>
  <c r="X12" i="15" s="1"/>
  <c r="Y12" i="15" s="1" a="1"/>
  <c r="Y12" i="15" s="1"/>
  <c r="W31" i="17"/>
  <c r="X31" i="17" s="1" a="1"/>
  <c r="X31" i="17" s="1"/>
  <c r="Y31" i="17" s="1" a="1"/>
  <c r="Y31" i="17" s="1"/>
  <c r="W39" i="17"/>
  <c r="X39" i="17" s="1" a="1"/>
  <c r="X39" i="17" s="1"/>
  <c r="Y39" i="17" s="1" a="1"/>
  <c r="Y39" i="17" s="1"/>
  <c r="W62" i="17"/>
  <c r="X62" i="17" s="1" a="1"/>
  <c r="X62" i="17" s="1"/>
  <c r="Y62" i="17" s="1" a="1"/>
  <c r="Y62" i="17" s="1"/>
  <c r="W46" i="17"/>
  <c r="X46" i="17" s="1" a="1"/>
  <c r="X46" i="17" s="1"/>
  <c r="Y46" i="17" s="1" a="1"/>
  <c r="Y46" i="17" s="1"/>
  <c r="W11" i="17"/>
  <c r="X11" i="17" s="1" a="1"/>
  <c r="X11" i="17" s="1"/>
  <c r="Y11" i="17" s="1" a="1"/>
  <c r="Y11" i="17" s="1"/>
  <c r="W30" i="17"/>
  <c r="X30" i="17" s="1" a="1"/>
  <c r="X30" i="17" s="1"/>
  <c r="Y30" i="17" s="1" a="1"/>
  <c r="Y30" i="17" s="1"/>
  <c r="W15" i="15"/>
  <c r="X15" i="15" s="1" a="1"/>
  <c r="X15" i="15" s="1"/>
  <c r="Y15" i="15" s="1" a="1"/>
  <c r="Y15" i="15" s="1"/>
  <c r="W26" i="17"/>
  <c r="X26" i="17" s="1" a="1"/>
  <c r="X26" i="17" s="1"/>
  <c r="Y26" i="17" s="1" a="1"/>
  <c r="Y26" i="17" s="1"/>
  <c r="W7" i="18"/>
  <c r="X7" i="18" s="1" a="1"/>
  <c r="X7" i="18" s="1"/>
  <c r="Y7" i="18" s="1" a="1"/>
  <c r="Y7" i="18" s="1"/>
  <c r="W12" i="17"/>
  <c r="X12" i="17" s="1" a="1"/>
  <c r="X12" i="17" s="1"/>
  <c r="Y12" i="17" s="1" a="1"/>
  <c r="Y12" i="17" s="1"/>
  <c r="W11" i="15"/>
  <c r="X11" i="15" s="1" a="1"/>
  <c r="X11" i="15" s="1"/>
  <c r="Y11" i="15" s="1" a="1"/>
  <c r="Y11" i="15" s="1"/>
  <c r="W13" i="15"/>
  <c r="X13" i="15" s="1" a="1"/>
  <c r="X13" i="15" s="1"/>
  <c r="Y13" i="15" s="1" a="1"/>
  <c r="Y13" i="15" s="1"/>
  <c r="W8" i="15"/>
  <c r="X8" i="15" s="1" a="1"/>
  <c r="X8" i="15" s="1"/>
  <c r="Y8" i="15" s="1" a="1"/>
  <c r="Y8" i="15" s="1"/>
  <c r="W24" i="17"/>
  <c r="X24" i="17" s="1" a="1"/>
  <c r="X24" i="17" s="1"/>
  <c r="Y24" i="17" s="1" a="1"/>
  <c r="Y24" i="17" s="1"/>
  <c r="W14" i="15"/>
  <c r="X14" i="15" s="1" a="1"/>
  <c r="X14" i="15" s="1"/>
  <c r="Y14" i="15" s="1" a="1"/>
  <c r="Y14" i="15" s="1"/>
  <c r="W8" i="17"/>
  <c r="X8" i="17" s="1" a="1"/>
  <c r="X8" i="17" s="1"/>
  <c r="Y8" i="17" s="1" a="1"/>
  <c r="Y8" i="17" s="1"/>
  <c r="X9" i="18" a="1"/>
  <c r="X9" i="18" s="1"/>
  <c r="X10" i="18" a="1"/>
  <c r="X10" i="18" s="1"/>
  <c r="Y10" i="18" s="1" a="1"/>
  <c r="Y10" i="18" s="1"/>
  <c r="W12" i="18"/>
  <c r="W7" i="15"/>
  <c r="X7" i="15" s="1" a="1"/>
  <c r="X7" i="15" s="1"/>
  <c r="W7" i="17"/>
  <c r="AA20" i="17" l="1"/>
  <c r="AD20" i="17"/>
  <c r="AE20" i="17" s="1"/>
  <c r="AA28" i="17"/>
  <c r="AD28" i="17"/>
  <c r="AE28" i="17" s="1"/>
  <c r="AA15" i="17"/>
  <c r="AD15" i="17"/>
  <c r="AE15" i="17" s="1"/>
  <c r="AD14" i="17"/>
  <c r="AE14" i="17" s="1"/>
  <c r="AA14" i="17"/>
  <c r="AD11" i="17"/>
  <c r="AE11" i="17" s="1"/>
  <c r="AA11" i="17"/>
  <c r="AA22" i="17"/>
  <c r="AD22" i="17"/>
  <c r="AE22" i="17" s="1"/>
  <c r="AD37" i="17"/>
  <c r="AE37" i="17" s="1"/>
  <c r="AA37" i="17"/>
  <c r="AD42" i="17"/>
  <c r="AE42" i="17" s="1"/>
  <c r="AA42" i="17"/>
  <c r="AD30" i="17"/>
  <c r="AE30" i="17" s="1"/>
  <c r="AA30" i="17"/>
  <c r="AA23" i="17"/>
  <c r="AD23" i="17"/>
  <c r="AE23" i="17" s="1"/>
  <c r="AD16" i="17"/>
  <c r="AE16" i="17" s="1"/>
  <c r="AA16" i="17"/>
  <c r="AA19" i="17"/>
  <c r="AD19" i="17"/>
  <c r="AE19" i="17" s="1"/>
  <c r="AA18" i="17"/>
  <c r="AD18" i="17"/>
  <c r="AE18" i="17" s="1"/>
  <c r="AA62" i="17"/>
  <c r="AD62" i="17"/>
  <c r="AE62" i="17" s="1"/>
  <c r="AA9" i="17"/>
  <c r="AD9" i="17"/>
  <c r="AE9" i="17" s="1"/>
  <c r="AA26" i="17"/>
  <c r="AD26" i="17"/>
  <c r="AE26" i="17" s="1"/>
  <c r="AA39" i="17"/>
  <c r="AD39" i="17"/>
  <c r="AE39" i="17" s="1"/>
  <c r="AD50" i="17"/>
  <c r="AE50" i="17" s="1"/>
  <c r="AA50" i="17"/>
  <c r="AD12" i="17"/>
  <c r="AE12" i="17" s="1"/>
  <c r="AA12" i="17"/>
  <c r="AA70" i="17"/>
  <c r="AD70" i="17"/>
  <c r="AE70" i="17" s="1"/>
  <c r="AA46" i="17"/>
  <c r="AD46" i="17"/>
  <c r="AE46" i="17" s="1"/>
  <c r="AA31" i="17"/>
  <c r="AD31" i="17"/>
  <c r="AE31" i="17" s="1"/>
  <c r="AD75" i="17"/>
  <c r="AE75" i="17" s="1"/>
  <c r="AA75" i="17"/>
  <c r="AA27" i="17"/>
  <c r="AD27" i="17"/>
  <c r="AE27" i="17" s="1"/>
  <c r="AA36" i="17"/>
  <c r="AD36" i="17"/>
  <c r="AE36" i="17" s="1"/>
  <c r="AD24" i="17"/>
  <c r="AE24" i="17" s="1"/>
  <c r="AA24" i="17"/>
  <c r="AA63" i="17"/>
  <c r="AD63" i="17"/>
  <c r="AE63" i="17" s="1"/>
  <c r="AA59" i="17"/>
  <c r="AD59" i="17"/>
  <c r="AE59" i="17" s="1"/>
  <c r="AD41" i="17"/>
  <c r="AE41" i="17" s="1"/>
  <c r="AA41" i="17"/>
  <c r="AA35" i="17"/>
  <c r="AD35" i="17"/>
  <c r="AE35" i="17" s="1"/>
  <c r="AD49" i="17"/>
  <c r="AE49" i="17" s="1"/>
  <c r="AA49" i="17"/>
  <c r="AD71" i="17"/>
  <c r="AE71" i="17" s="1"/>
  <c r="AA71" i="17"/>
  <c r="AD8" i="17"/>
  <c r="AE8" i="17" s="1"/>
  <c r="AA8" i="17"/>
  <c r="Y7" i="15" a="1"/>
  <c r="Y7" i="15" s="1"/>
  <c r="Y18" i="15" s="1"/>
  <c r="X7" i="17" a="1"/>
  <c r="X7" i="17" s="1"/>
  <c r="Y7" i="17" s="1" a="1"/>
  <c r="Y7" i="17" s="1"/>
  <c r="Y9" i="18" a="1"/>
  <c r="Y9" i="18" s="1"/>
  <c r="X8" i="18" a="1"/>
  <c r="X8" i="18" s="1"/>
  <c r="W18" i="15"/>
  <c r="W78" i="17"/>
  <c r="X18" i="15"/>
  <c r="Y78" i="17" l="1"/>
  <c r="AA7" i="17"/>
  <c r="AD7" i="17"/>
  <c r="AE7" i="17" s="1"/>
  <c r="X78" i="17"/>
  <c r="X12" i="18"/>
  <c r="Y8" i="18" a="1"/>
  <c r="Y8" i="18" s="1"/>
  <c r="Y12" i="18" l="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厚生労働省ネットワークシステム</author>
  </authors>
  <commentList>
    <comment ref="K1" authorId="0" shapeId="0" xr:uid="{5B8EB332-C68F-461C-9902-1C0F5A4EB27B}">
      <text>
        <r>
          <rPr>
            <sz val="10"/>
            <color indexed="81"/>
            <rFont val="ＭＳ ゴシック"/>
            <family val="3"/>
            <charset val="128"/>
          </rPr>
          <t>プルダウンから選択</t>
        </r>
      </text>
    </comment>
    <comment ref="H3" authorId="0" shapeId="0" xr:uid="{61DD87A2-AA90-4D5F-9295-AF06B479C8A2}">
      <text>
        <r>
          <rPr>
            <sz val="10"/>
            <color indexed="81"/>
            <rFont val="ＭＳ ゴシック"/>
            <family val="3"/>
            <charset val="128"/>
          </rPr>
          <t>交付要綱３（交付の対象）の該当する番号を選択</t>
        </r>
      </text>
    </comment>
    <comment ref="AG3" authorId="0" shapeId="0" xr:uid="{AEDE2FB5-4831-4A51-88B2-33EFA4F1AF5A}">
      <text>
        <r>
          <rPr>
            <sz val="9"/>
            <color indexed="81"/>
            <rFont val="ＭＳ ゴシック"/>
            <family val="3"/>
            <charset val="128"/>
          </rPr>
          <t>品名が複数ある場合は品名を全て列挙すること</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松浦 実穂(matsuura-miho.jn0)</author>
    <author>厚生労働省ネットワークシステム</author>
  </authors>
  <commentList>
    <comment ref="J1" authorId="0" shapeId="0" xr:uid="{4CFCDD32-105E-43A7-960C-48430CABAFB1}">
      <text>
        <r>
          <rPr>
            <b/>
            <sz val="9"/>
            <color indexed="81"/>
            <rFont val="MS P ゴシック"/>
            <family val="3"/>
            <charset val="128"/>
          </rPr>
          <t>プルダウンから選択</t>
        </r>
      </text>
    </comment>
    <comment ref="H3" authorId="1" shapeId="0" xr:uid="{F7EE4FFD-3253-4F82-B064-C441A4C1D9A4}">
      <text>
        <r>
          <rPr>
            <sz val="10"/>
            <color indexed="81"/>
            <rFont val="ＭＳ ゴシック"/>
            <family val="3"/>
            <charset val="128"/>
          </rPr>
          <t>交付要綱３（交付の対象）の該当する番号を選択</t>
        </r>
      </text>
    </comment>
    <comment ref="AI3" authorId="1" shapeId="0" xr:uid="{50CA2483-8281-4084-85ED-EFEE72AC1630}">
      <text>
        <r>
          <rPr>
            <sz val="9"/>
            <color indexed="81"/>
            <rFont val="ＭＳ ゴシック"/>
            <family val="3"/>
            <charset val="128"/>
          </rPr>
          <t>品名が複数ある場合は品名を全て列挙すること</t>
        </r>
      </text>
    </comment>
    <comment ref="AI7" authorId="1" shapeId="0" xr:uid="{5FA8AF9B-3FA1-4BF5-A6A6-2324C0BC89D8}">
      <text>
        <r>
          <rPr>
            <sz val="9"/>
            <color indexed="81"/>
            <rFont val="ＭＳ ゴシック"/>
            <family val="3"/>
            <charset val="128"/>
          </rPr>
          <t>品名が複数ある場合は品名を全て列挙すること</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厚生労働省ネットワークシステム</author>
  </authors>
  <commentList>
    <comment ref="H3" authorId="0" shapeId="0" xr:uid="{00000000-0006-0000-0000-000002000000}">
      <text>
        <r>
          <rPr>
            <sz val="10"/>
            <color indexed="81"/>
            <rFont val="ＭＳ ゴシック"/>
            <family val="3"/>
            <charset val="128"/>
          </rPr>
          <t>交付要綱３（交付の対象）の該当する番号を選択</t>
        </r>
      </text>
    </comment>
    <comment ref="AI3" authorId="0" shapeId="0" xr:uid="{00000000-0006-0000-0000-000003000000}">
      <text>
        <r>
          <rPr>
            <sz val="9"/>
            <color indexed="81"/>
            <rFont val="ＭＳ ゴシック"/>
            <family val="3"/>
            <charset val="128"/>
          </rPr>
          <t>品名が複数ある場合は品名を全て列挙すること</t>
        </r>
      </text>
    </comment>
    <comment ref="AI7" authorId="0" shapeId="0" xr:uid="{00000000-0006-0000-0000-000004000000}">
      <text>
        <r>
          <rPr>
            <sz val="9"/>
            <color indexed="81"/>
            <rFont val="ＭＳ ゴシック"/>
            <family val="3"/>
            <charset val="128"/>
          </rPr>
          <t>品名が複数ある場合は品名を全て列挙すること</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厚生労働省ネットワークシステム</author>
  </authors>
  <commentList>
    <comment ref="C3" authorId="0" shapeId="0" xr:uid="{00000000-0006-0000-0200-000001000000}">
      <text>
        <r>
          <rPr>
            <b/>
            <sz val="9"/>
            <color indexed="81"/>
            <rFont val="ＭＳ Ｐゴシック"/>
            <family val="3"/>
            <charset val="128"/>
          </rPr>
          <t>（　）は名前の管理で無効となるため「_」に置き換える。
例：「（船）」→「_船_」</t>
        </r>
      </text>
    </comment>
  </commentList>
</comments>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<sst xmlns="http://schemas.openxmlformats.org/spreadsheetml/2006/main" count="592" uniqueCount="244">
  <si>
    <t>Ａ</t>
  </si>
  <si>
    <t>Ｂ</t>
  </si>
  <si>
    <t>Ａ－Ｂ＝Ｃ</t>
  </si>
  <si>
    <t>Ｄ</t>
  </si>
  <si>
    <t>Ｅ</t>
  </si>
  <si>
    <t>Ｆ</t>
  </si>
  <si>
    <t>Ｇ</t>
  </si>
  <si>
    <t>Ｈ</t>
  </si>
  <si>
    <t>Ｉ</t>
  </si>
  <si>
    <t>Ｊ</t>
  </si>
  <si>
    <t>Ｋ</t>
  </si>
  <si>
    <t>Ｌ</t>
  </si>
  <si>
    <t>都道府県</t>
  </si>
  <si>
    <t>交付申請年月日･番号</t>
  </si>
  <si>
    <t>補助事業者名</t>
  </si>
  <si>
    <t>総事業費</t>
  </si>
  <si>
    <t>差引事業費</t>
  </si>
  <si>
    <t>交付決定年月日・番号</t>
  </si>
  <si>
    <t>市町村名</t>
  </si>
  <si>
    <t>円</t>
  </si>
  <si>
    <t>提出年月日・番号</t>
    <rPh sb="0" eb="2">
      <t>テイシュツ</t>
    </rPh>
    <phoneticPr fontId="2"/>
  </si>
  <si>
    <t>○○県</t>
    <rPh sb="2" eb="3">
      <t>ケン</t>
    </rPh>
    <phoneticPr fontId="2"/>
  </si>
  <si>
    <t>○○市</t>
    <rPh sb="2" eb="3">
      <t>シ</t>
    </rPh>
    <phoneticPr fontId="2"/>
  </si>
  <si>
    <t>優先
順位</t>
    <rPh sb="0" eb="2">
      <t>ユウセン</t>
    </rPh>
    <rPh sb="3" eb="5">
      <t>ジュンイ</t>
    </rPh>
    <phoneticPr fontId="2"/>
  </si>
  <si>
    <t>区分</t>
  </si>
  <si>
    <t>種目</t>
    <rPh sb="0" eb="1">
      <t>タネ</t>
    </rPh>
    <rPh sb="1" eb="2">
      <t>メ</t>
    </rPh>
    <phoneticPr fontId="2"/>
  </si>
  <si>
    <t>施設名</t>
  </si>
  <si>
    <t>開設者</t>
  </si>
  <si>
    <t>寄付金その他の収入額</t>
  </si>
  <si>
    <t>基準額</t>
  </si>
  <si>
    <t>選定額</t>
  </si>
  <si>
    <t>国庫補助交付決定額</t>
  </si>
  <si>
    <t>国庫補助受入済額</t>
  </si>
  <si>
    <t>国庫補助交付確定額</t>
  </si>
  <si>
    <t>差引過△不足額</t>
  </si>
  <si>
    <t>所在地</t>
  </si>
  <si>
    <t>品名</t>
    <rPh sb="0" eb="1">
      <t>シナ</t>
    </rPh>
    <rPh sb="1" eb="2">
      <t>メイ</t>
    </rPh>
    <phoneticPr fontId="2"/>
  </si>
  <si>
    <t>対象経費の
支出予定額</t>
    <phoneticPr fontId="2"/>
  </si>
  <si>
    <t>都道府県
補助額</t>
    <phoneticPr fontId="2"/>
  </si>
  <si>
    <t>国庫補助
基本額</t>
    <phoneticPr fontId="2"/>
  </si>
  <si>
    <t>国庫補助
所要額</t>
    <phoneticPr fontId="2"/>
  </si>
  <si>
    <t>１区分</t>
  </si>
  <si>
    <t>２種目</t>
  </si>
  <si>
    <t>５補助率</t>
  </si>
  <si>
    <t>医療機器整備費</t>
  </si>
  <si>
    <t>患者輸送艇</t>
  </si>
  <si>
    <t>患者輸送用雪上車</t>
  </si>
  <si>
    <t>医師往診用小型雪上車</t>
  </si>
  <si>
    <t>巡回診療車</t>
  </si>
  <si>
    <t>巡回診療船</t>
  </si>
  <si>
    <t>遠隔型離島用設備</t>
  </si>
  <si>
    <t>近接型離島用設備</t>
  </si>
  <si>
    <t>保健師用自動車</t>
  </si>
  <si>
    <t>歯科医療機器等整備費</t>
  </si>
  <si>
    <t>遠隔医療設備整備費</t>
  </si>
  <si>
    <t>情報通信機器</t>
  </si>
  <si>
    <t>初度設備費</t>
  </si>
  <si>
    <t>巡回診療用雪上車</t>
    <phoneticPr fontId="2"/>
  </si>
  <si>
    <t>歯科巡回診療車</t>
    <phoneticPr fontId="2"/>
  </si>
  <si>
    <t>患者輸送車</t>
    <phoneticPr fontId="2"/>
  </si>
  <si>
    <t>国庫補助基本額算出方法</t>
    <rPh sb="0" eb="2">
      <t>コッコ</t>
    </rPh>
    <rPh sb="2" eb="4">
      <t>ホジョ</t>
    </rPh>
    <rPh sb="4" eb="7">
      <t>キホンガク</t>
    </rPh>
    <rPh sb="7" eb="9">
      <t>サンシュツ</t>
    </rPh>
    <rPh sb="9" eb="11">
      <t>ホウホウ</t>
    </rPh>
    <phoneticPr fontId="2"/>
  </si>
  <si>
    <t>補助率</t>
    <rPh sb="0" eb="3">
      <t>ホジョリツ</t>
    </rPh>
    <phoneticPr fontId="2"/>
  </si>
  <si>
    <t>２　種目</t>
    <rPh sb="2" eb="4">
      <t>シュモク</t>
    </rPh>
    <phoneticPr fontId="2"/>
  </si>
  <si>
    <t>３　交付の対象</t>
    <rPh sb="2" eb="4">
      <t>コウフ</t>
    </rPh>
    <rPh sb="5" eb="7">
      <t>タイショウ</t>
    </rPh>
    <phoneticPr fontId="2"/>
  </si>
  <si>
    <t>４（交付額の算定方法）（３）に掲げる事業：3</t>
    <phoneticPr fontId="2"/>
  </si>
  <si>
    <t>４（交付額の算定方法）（１）に掲げる事業：1</t>
    <phoneticPr fontId="2"/>
  </si>
  <si>
    <t>４（交付額の算定方法）（２）に掲げる事業：2</t>
    <phoneticPr fontId="2"/>
  </si>
  <si>
    <t>４（交付額の算定方法）（４）に掲げる事業：4</t>
    <phoneticPr fontId="2"/>
  </si>
  <si>
    <t>４（交付額の算定方法）（５）に掲げる事業：5</t>
    <phoneticPr fontId="2"/>
  </si>
  <si>
    <t>患者輸送車</t>
    <phoneticPr fontId="2"/>
  </si>
  <si>
    <t>１　区分</t>
    <phoneticPr fontId="2"/>
  </si>
  <si>
    <t>（１）_ア</t>
  </si>
  <si>
    <t>（１）_イ</t>
  </si>
  <si>
    <t>（２）_ア</t>
  </si>
  <si>
    <t>（２）_イ</t>
  </si>
  <si>
    <t>（２）_ウ</t>
  </si>
  <si>
    <t>（２）_エ</t>
  </si>
  <si>
    <t>（３）_ア</t>
  </si>
  <si>
    <t>（３）_イ</t>
  </si>
  <si>
    <t>（３）_ウ</t>
  </si>
  <si>
    <t>（３）_エ</t>
  </si>
  <si>
    <t>（４）</t>
  </si>
  <si>
    <t>（５）_イ</t>
  </si>
  <si>
    <t>（６）</t>
  </si>
  <si>
    <t>（７）</t>
  </si>
  <si>
    <t>（８）_ア</t>
  </si>
  <si>
    <t>（８）_イ</t>
  </si>
  <si>
    <t>（９）_ア</t>
  </si>
  <si>
    <t>（９）_イ</t>
  </si>
  <si>
    <t>（１０）_ア</t>
  </si>
  <si>
    <t>（１０）_イ</t>
  </si>
  <si>
    <t>（１１）</t>
  </si>
  <si>
    <t>（１２）_ア</t>
  </si>
  <si>
    <t>（１２）_イ</t>
  </si>
  <si>
    <t>（１３）_ア</t>
  </si>
  <si>
    <t>（１３）_イ</t>
  </si>
  <si>
    <t>（１４）_ア</t>
  </si>
  <si>
    <t>（１４）_イ</t>
  </si>
  <si>
    <t>（１５）_ア</t>
  </si>
  <si>
    <t>（１５）_イ</t>
  </si>
  <si>
    <t>（１６）_イ</t>
  </si>
  <si>
    <t>（５）_ア</t>
  </si>
  <si>
    <t>へき地診療所</t>
  </si>
  <si>
    <t>離島歯科巡回診療設備</t>
  </si>
  <si>
    <t>臨床研修病院支援システム設備</t>
  </si>
  <si>
    <t>へき地・離島診療支援システム設備</t>
  </si>
  <si>
    <t>離島等患者宿泊施設設備</t>
  </si>
  <si>
    <t>過疎地域等特定診療所設備</t>
  </si>
  <si>
    <t>奄美群島医療施設設備</t>
  </si>
  <si>
    <t>へき地保健指導所設備</t>
  </si>
  <si>
    <t>へき地医療拠点病院設備</t>
  </si>
  <si>
    <t>遠隔医療設備</t>
  </si>
  <si>
    <t>交付の対象</t>
    <rPh sb="0" eb="2">
      <t>コウフ</t>
    </rPh>
    <rPh sb="3" eb="5">
      <t>タイショウ</t>
    </rPh>
    <phoneticPr fontId="2"/>
  </si>
  <si>
    <t>保健師用自動車</t>
    <phoneticPr fontId="2"/>
  </si>
  <si>
    <t>へき地保健指導所設備</t>
    <phoneticPr fontId="2"/>
  </si>
  <si>
    <t>保健師用自動車</t>
    <phoneticPr fontId="2"/>
  </si>
  <si>
    <t>（１７）_ア</t>
    <phoneticPr fontId="2"/>
  </si>
  <si>
    <t>（１７）_イ</t>
  </si>
  <si>
    <t>実践的手術手技向上研修実施機関設備</t>
  </si>
  <si>
    <t>（１８）_イ</t>
  </si>
  <si>
    <t>医療機器等整備費</t>
    <rPh sb="0" eb="2">
      <t>イリョウ</t>
    </rPh>
    <rPh sb="2" eb="4">
      <t>キキ</t>
    </rPh>
    <rPh sb="4" eb="5">
      <t>トウ</t>
    </rPh>
    <rPh sb="5" eb="8">
      <t>セイビヒ</t>
    </rPh>
    <phoneticPr fontId="2"/>
  </si>
  <si>
    <t>設備費</t>
    <rPh sb="0" eb="2">
      <t>セツビ</t>
    </rPh>
    <rPh sb="2" eb="3">
      <t>ヒ</t>
    </rPh>
    <phoneticPr fontId="2"/>
  </si>
  <si>
    <t>医療機器等整備費</t>
    <phoneticPr fontId="2"/>
  </si>
  <si>
    <t>××県</t>
    <rPh sb="2" eb="3">
      <t>ケン</t>
    </rPh>
    <phoneticPr fontId="2"/>
  </si>
  <si>
    <t>事業計画総括表</t>
  </si>
  <si>
    <t>へき地患者輸送車_艇_</t>
  </si>
  <si>
    <t>へき地患者輸送車_艇_</t>
    <phoneticPr fontId="2"/>
  </si>
  <si>
    <t>へき地患者輸送車_艇_</t>
    <phoneticPr fontId="2"/>
  </si>
  <si>
    <t>へき地巡回診療車_船_</t>
  </si>
  <si>
    <t>へき地巡回診療車_船_</t>
    <phoneticPr fontId="2"/>
  </si>
  <si>
    <t>へき地巡回診療車_船_</t>
    <phoneticPr fontId="2"/>
  </si>
  <si>
    <t>ICTを活用した産科医師少数地域に対する妊産婦モニタリング支援設備整備事業</t>
  </si>
  <si>
    <t>情報通信機器</t>
    <rPh sb="0" eb="2">
      <t>ジョウホウ</t>
    </rPh>
    <rPh sb="2" eb="4">
      <t>ツウシン</t>
    </rPh>
    <rPh sb="4" eb="6">
      <t>キキ</t>
    </rPh>
    <phoneticPr fontId="2"/>
  </si>
  <si>
    <t>情報通信機器</t>
    <rPh sb="0" eb="4">
      <t>ジョウホウツウシン</t>
    </rPh>
    <rPh sb="4" eb="6">
      <t>キキ</t>
    </rPh>
    <phoneticPr fontId="2"/>
  </si>
  <si>
    <t>（１７）_イ</t>
    <phoneticPr fontId="2"/>
  </si>
  <si>
    <t>（１８）_ア</t>
    <phoneticPr fontId="2"/>
  </si>
  <si>
    <t>（１８）_イ</t>
    <phoneticPr fontId="2"/>
  </si>
  <si>
    <t>４（交付額の算定方法）（６）に掲げる事業：6</t>
    <phoneticPr fontId="2"/>
  </si>
  <si>
    <t>分娩設備取扱施設</t>
    <rPh sb="0" eb="2">
      <t>ブンベン</t>
    </rPh>
    <rPh sb="2" eb="4">
      <t>セツビ</t>
    </rPh>
    <rPh sb="4" eb="6">
      <t>トリアツカイ</t>
    </rPh>
    <rPh sb="6" eb="8">
      <t>シセツ</t>
    </rPh>
    <phoneticPr fontId="2"/>
  </si>
  <si>
    <t>在宅人工呼吸器使用者非常用電源整備事業</t>
    <rPh sb="0" eb="2">
      <t>ザイタク</t>
    </rPh>
    <rPh sb="2" eb="4">
      <t>ジンコウ</t>
    </rPh>
    <rPh sb="4" eb="7">
      <t>コキュウキ</t>
    </rPh>
    <rPh sb="7" eb="10">
      <t>シヨウシャ</t>
    </rPh>
    <rPh sb="10" eb="13">
      <t>ヒジョウヨウ</t>
    </rPh>
    <rPh sb="13" eb="15">
      <t>デンゲン</t>
    </rPh>
    <rPh sb="15" eb="17">
      <t>セイビ</t>
    </rPh>
    <rPh sb="17" eb="19">
      <t>ジギョウ</t>
    </rPh>
    <phoneticPr fontId="2"/>
  </si>
  <si>
    <t>簡易自家発電装置等整備費</t>
    <rPh sb="0" eb="2">
      <t>カンイ</t>
    </rPh>
    <rPh sb="2" eb="4">
      <t>ジカ</t>
    </rPh>
    <rPh sb="4" eb="6">
      <t>ハツデン</t>
    </rPh>
    <rPh sb="6" eb="8">
      <t>ソウチ</t>
    </rPh>
    <rPh sb="8" eb="9">
      <t>トウ</t>
    </rPh>
    <rPh sb="9" eb="12">
      <t>セイビヒ</t>
    </rPh>
    <phoneticPr fontId="2"/>
  </si>
  <si>
    <t>沖縄医療施設設備整備事業</t>
    <phoneticPr fontId="2"/>
  </si>
  <si>
    <t>個数</t>
    <rPh sb="0" eb="2">
      <t>コスウ</t>
    </rPh>
    <phoneticPr fontId="2"/>
  </si>
  <si>
    <t>個</t>
    <rPh sb="0" eb="1">
      <t>コ</t>
    </rPh>
    <phoneticPr fontId="2"/>
  </si>
  <si>
    <t>円</t>
    <rPh sb="0" eb="1">
      <t>エン</t>
    </rPh>
    <phoneticPr fontId="2"/>
  </si>
  <si>
    <t>（１０）_ア</t>
    <phoneticPr fontId="2"/>
  </si>
  <si>
    <t>合計</t>
    <rPh sb="0" eb="2">
      <t>ゴウケイ</t>
    </rPh>
    <phoneticPr fontId="2"/>
  </si>
  <si>
    <t>保健師用自動車_沖縄県_</t>
    <rPh sb="8" eb="11">
      <t>オキナワケン</t>
    </rPh>
    <phoneticPr fontId="2"/>
  </si>
  <si>
    <t>医療機器整備費_沖縄県_</t>
    <rPh sb="8" eb="11">
      <t>オキナワケン</t>
    </rPh>
    <phoneticPr fontId="2"/>
  </si>
  <si>
    <t>へき地診療所医療機器整備費</t>
  </si>
  <si>
    <t>へき地患者輸送車_艇_患者輸送車</t>
  </si>
  <si>
    <t>へき地巡回診療車_船_巡回診療車</t>
  </si>
  <si>
    <t>離島歯科巡回診療設備遠隔型離島用設備</t>
  </si>
  <si>
    <t>過疎地域等特定診療所設備医療機器整備費</t>
  </si>
  <si>
    <t>沖縄医療施設設備整備事業医療機器整備費</t>
  </si>
  <si>
    <t>奄美群島医療施設設備医療機器整備費</t>
  </si>
  <si>
    <t>へき地保健指導所設備保健師用自動車</t>
  </si>
  <si>
    <t>へき地医療拠点病院設備医療機器整備費</t>
  </si>
  <si>
    <t>遠隔医療設備遠隔医療設備整備費</t>
  </si>
  <si>
    <t>へき地・離島診療支援システム設備情報通信機器</t>
  </si>
  <si>
    <t>離島等患者宿泊施設設備初度設備費</t>
  </si>
  <si>
    <t>分娩設備取扱施設医療機器整備費</t>
  </si>
  <si>
    <t>在宅人工呼吸器使用者非常用電源整備事業簡易自家発電装置等整備費</t>
  </si>
  <si>
    <t>へき地巡回診療車_船_巡回診療用雪上車</t>
  </si>
  <si>
    <t>へき地巡回診療車_船_巡回診療船</t>
  </si>
  <si>
    <t>へき地巡回診療車_船_歯科巡回診療車</t>
  </si>
  <si>
    <t>離島歯科巡回診療設備近接型離島用設備</t>
  </si>
  <si>
    <t>へき地医療拠点病院設備歯科医療機器等整備費</t>
  </si>
  <si>
    <t>基準額の単価</t>
    <rPh sb="0" eb="3">
      <t>キジュンガク</t>
    </rPh>
    <rPh sb="4" eb="6">
      <t>タンカ</t>
    </rPh>
    <phoneticPr fontId="2"/>
  </si>
  <si>
    <t>へき地診療所医療機器整備費_沖縄県_</t>
    <phoneticPr fontId="2"/>
  </si>
  <si>
    <t>へき地保健指導所設備保健師用自動車_沖縄県_</t>
    <phoneticPr fontId="2"/>
  </si>
  <si>
    <t>○</t>
    <phoneticPr fontId="2"/>
  </si>
  <si>
    <t>へき地患者輸送車_艇_患者輸送艇</t>
    <phoneticPr fontId="2"/>
  </si>
  <si>
    <t>へき地患者輸送車_艇_患者輸送用雪上車</t>
    <phoneticPr fontId="2"/>
  </si>
  <si>
    <t>へき地患者輸送車_艇_医師往診用小型雪上車</t>
    <phoneticPr fontId="2"/>
  </si>
  <si>
    <t>死亡時画像診断システム等設備医療機器整備費</t>
    <phoneticPr fontId="2"/>
  </si>
  <si>
    <t>実践的手術手技向上研修実施機関設備医療機器等整備費</t>
    <phoneticPr fontId="2"/>
  </si>
  <si>
    <t>ICTを活用した産科医師少数地域に対する妊産婦モニタリング支援設備整備事業情報通信機器</t>
    <phoneticPr fontId="2"/>
  </si>
  <si>
    <t>基準額（総額）</t>
    <rPh sb="0" eb="2">
      <t>キジュン</t>
    </rPh>
    <rPh sb="2" eb="3">
      <t>ガク</t>
    </rPh>
    <rPh sb="4" eb="6">
      <t>ソウガク</t>
    </rPh>
    <phoneticPr fontId="2"/>
  </si>
  <si>
    <t>基準額（単価）</t>
    <rPh sb="0" eb="3">
      <t>キジュンガク</t>
    </rPh>
    <rPh sb="4" eb="6">
      <t>タンカ</t>
    </rPh>
    <phoneticPr fontId="2"/>
  </si>
  <si>
    <t>（１７）_ア</t>
  </si>
  <si>
    <t>（１８）_ア</t>
  </si>
  <si>
    <t>臨床研修病院支援システム設備情報通信機器</t>
    <phoneticPr fontId="2"/>
  </si>
  <si>
    <t>※記入する際の注意点</t>
    <rPh sb="1" eb="3">
      <t>キニュウ</t>
    </rPh>
    <rPh sb="5" eb="6">
      <t>サイ</t>
    </rPh>
    <rPh sb="7" eb="10">
      <t>チュウイテン</t>
    </rPh>
    <phoneticPr fontId="2"/>
  </si>
  <si>
    <t>1．青いセルにのみ、必要な情報を記入すること</t>
    <rPh sb="2" eb="3">
      <t>アオ</t>
    </rPh>
    <rPh sb="10" eb="12">
      <t>ヒツヨウ</t>
    </rPh>
    <rPh sb="13" eb="15">
      <t>ジョウホウ</t>
    </rPh>
    <rPh sb="16" eb="18">
      <t>キニュウ</t>
    </rPh>
    <phoneticPr fontId="2"/>
  </si>
  <si>
    <t>2．「交付の対象」についてはプルダウンで正しいものを選択すること</t>
    <rPh sb="3" eb="5">
      <t>コウフ</t>
    </rPh>
    <rPh sb="6" eb="8">
      <t>タイショウ</t>
    </rPh>
    <rPh sb="20" eb="21">
      <t>タダ</t>
    </rPh>
    <rPh sb="26" eb="28">
      <t>センタク</t>
    </rPh>
    <phoneticPr fontId="2"/>
  </si>
  <si>
    <t>3．基準額については、交付要綱を熟読のうえ、正しい金額を記入すること</t>
    <rPh sb="2" eb="5">
      <t>キジュンガク</t>
    </rPh>
    <rPh sb="11" eb="13">
      <t>コウフ</t>
    </rPh>
    <rPh sb="13" eb="15">
      <t>ヨウコウ</t>
    </rPh>
    <rPh sb="16" eb="18">
      <t>ジュクドク</t>
    </rPh>
    <rPh sb="22" eb="23">
      <t>タダ</t>
    </rPh>
    <rPh sb="25" eb="27">
      <t>キンガク</t>
    </rPh>
    <rPh sb="28" eb="30">
      <t>キニュウ</t>
    </rPh>
    <phoneticPr fontId="2"/>
  </si>
  <si>
    <t>5．都道府県補助が無い場合は、「都道府県補助額」が「－」と表示されるため何も記入しないこと</t>
    <rPh sb="2" eb="6">
      <t>トドウフケン</t>
    </rPh>
    <rPh sb="6" eb="8">
      <t>ホジョ</t>
    </rPh>
    <rPh sb="9" eb="10">
      <t>ナ</t>
    </rPh>
    <rPh sb="11" eb="13">
      <t>バアイ</t>
    </rPh>
    <rPh sb="16" eb="20">
      <t>トドウフケン</t>
    </rPh>
    <rPh sb="20" eb="23">
      <t>ホジョガク</t>
    </rPh>
    <rPh sb="29" eb="31">
      <t>ヒョウジ</t>
    </rPh>
    <rPh sb="36" eb="37">
      <t>ナニ</t>
    </rPh>
    <rPh sb="38" eb="40">
      <t>キニュウ</t>
    </rPh>
    <phoneticPr fontId="2"/>
  </si>
  <si>
    <t>××県</t>
    <rPh sb="0" eb="3">
      <t>バツバツケン</t>
    </rPh>
    <phoneticPr fontId="2"/>
  </si>
  <si>
    <t>××（機器名）</t>
    <rPh sb="3" eb="6">
      <t>キキメイ</t>
    </rPh>
    <phoneticPr fontId="2"/>
  </si>
  <si>
    <t>○×市</t>
    <rPh sb="2" eb="3">
      <t>シ</t>
    </rPh>
    <phoneticPr fontId="2"/>
  </si>
  <si>
    <t>×○（機器名）</t>
    <rPh sb="3" eb="6">
      <t>キキメイ</t>
    </rPh>
    <phoneticPr fontId="2"/>
  </si>
  <si>
    <t>○○県立病院</t>
    <rPh sb="2" eb="4">
      <t>ケンリツ</t>
    </rPh>
    <rPh sb="4" eb="6">
      <t>ビョウイン</t>
    </rPh>
    <phoneticPr fontId="2"/>
  </si>
  <si>
    <t>○○県知事</t>
    <rPh sb="2" eb="5">
      <t>ケンチジ</t>
    </rPh>
    <phoneticPr fontId="2"/>
  </si>
  <si>
    <t>○○県立□□病院</t>
    <rPh sb="2" eb="4">
      <t>ケンリツ</t>
    </rPh>
    <rPh sb="6" eb="8">
      <t>ビョウイン</t>
    </rPh>
    <phoneticPr fontId="2"/>
  </si>
  <si>
    <t>××南病院</t>
    <rPh sb="2" eb="3">
      <t>ミナミ</t>
    </rPh>
    <rPh sb="3" eb="5">
      <t>ビョウイン</t>
    </rPh>
    <phoneticPr fontId="2"/>
  </si>
  <si>
    <t>△△ ●●（開設者名）</t>
    <rPh sb="6" eb="9">
      <t>カイセツシャ</t>
    </rPh>
    <rPh sb="9" eb="10">
      <t>メイ</t>
    </rPh>
    <phoneticPr fontId="2"/>
  </si>
  <si>
    <t>××北病院</t>
    <rPh sb="2" eb="3">
      <t>キタ</t>
    </rPh>
    <rPh sb="3" eb="5">
      <t>ビョウイン</t>
    </rPh>
    <phoneticPr fontId="2"/>
  </si>
  <si>
    <t>－</t>
    <phoneticPr fontId="2"/>
  </si>
  <si>
    <t>医療機器等整備費</t>
    <rPh sb="4" eb="5">
      <t>トウ</t>
    </rPh>
    <phoneticPr fontId="2"/>
  </si>
  <si>
    <t>解剖・死亡時画像診断等設備</t>
    <phoneticPr fontId="2"/>
  </si>
  <si>
    <t>解剖・死亡時画像診断等設備</t>
    <rPh sb="0" eb="2">
      <t>カイボウ</t>
    </rPh>
    <phoneticPr fontId="2"/>
  </si>
  <si>
    <t>「基準額 個数」欄に「－」と記入すること</t>
  </si>
  <si>
    <t>4．1か所当たりの基準額が定まっている種目、基準額が「厚生労働大臣の定めた額」の種目については</t>
    <rPh sb="4" eb="5">
      <t>ショ</t>
    </rPh>
    <rPh sb="5" eb="6">
      <t>ア</t>
    </rPh>
    <rPh sb="9" eb="12">
      <t>キジュンガク</t>
    </rPh>
    <rPh sb="13" eb="14">
      <t>サダ</t>
    </rPh>
    <rPh sb="19" eb="21">
      <t>シュモク</t>
    </rPh>
    <rPh sb="22" eb="25">
      <t>キジュンガク</t>
    </rPh>
    <rPh sb="27" eb="29">
      <t>コウセイ</t>
    </rPh>
    <rPh sb="29" eb="31">
      <t>ロウドウ</t>
    </rPh>
    <rPh sb="31" eb="33">
      <t>ダイジン</t>
    </rPh>
    <rPh sb="34" eb="35">
      <t>サダ</t>
    </rPh>
    <rPh sb="37" eb="38">
      <t>ガク</t>
    </rPh>
    <rPh sb="40" eb="42">
      <t>シュモク</t>
    </rPh>
    <phoneticPr fontId="2"/>
  </si>
  <si>
    <t>分娩設備取扱施設</t>
    <rPh sb="2" eb="3">
      <t>セツ</t>
    </rPh>
    <phoneticPr fontId="2"/>
  </si>
  <si>
    <t>分娩設備取扱施設</t>
    <rPh sb="2" eb="4">
      <t>セツビ</t>
    </rPh>
    <rPh sb="3" eb="4">
      <t>シセツ</t>
    </rPh>
    <phoneticPr fontId="2"/>
  </si>
  <si>
    <t>国庫補助
基本額
算出方法</t>
    <rPh sb="0" eb="2">
      <t>コッコ</t>
    </rPh>
    <rPh sb="2" eb="4">
      <t>ホジョ</t>
    </rPh>
    <rPh sb="5" eb="8">
      <t>キホンガク</t>
    </rPh>
    <rPh sb="9" eb="11">
      <t>サンシュツ</t>
    </rPh>
    <rPh sb="11" eb="13">
      <t>ホウホウ</t>
    </rPh>
    <phoneticPr fontId="2"/>
  </si>
  <si>
    <t>要国庫補助額</t>
    <rPh sb="0" eb="1">
      <t>ヨウ</t>
    </rPh>
    <rPh sb="1" eb="3">
      <t>コッコ</t>
    </rPh>
    <rPh sb="3" eb="5">
      <t>ホジョ</t>
    </rPh>
    <rPh sb="5" eb="6">
      <t>ガク</t>
    </rPh>
    <phoneticPr fontId="4"/>
  </si>
  <si>
    <t>（I）－（J）</t>
  </si>
  <si>
    <t>仕入れに係る消費税等相当額</t>
    <phoneticPr fontId="2"/>
  </si>
  <si>
    <t>J</t>
    <phoneticPr fontId="2"/>
  </si>
  <si>
    <t>K</t>
    <phoneticPr fontId="2"/>
  </si>
  <si>
    <t>L</t>
    <phoneticPr fontId="2"/>
  </si>
  <si>
    <t>Ｍ</t>
    <phoneticPr fontId="2"/>
  </si>
  <si>
    <t>Ｎ</t>
    <phoneticPr fontId="2"/>
  </si>
  <si>
    <t>O</t>
    <phoneticPr fontId="2"/>
  </si>
  <si>
    <t>重点医師偏在対策支援区域における診療所の承継・開業支援</t>
    <rPh sb="0" eb="2">
      <t>ジュウテン</t>
    </rPh>
    <rPh sb="2" eb="4">
      <t>イシ</t>
    </rPh>
    <rPh sb="4" eb="6">
      <t>ヘンザイ</t>
    </rPh>
    <rPh sb="6" eb="8">
      <t>タイサク</t>
    </rPh>
    <rPh sb="8" eb="10">
      <t>シエン</t>
    </rPh>
    <rPh sb="10" eb="12">
      <t>クイキ</t>
    </rPh>
    <rPh sb="16" eb="19">
      <t>シンリョウジョ</t>
    </rPh>
    <rPh sb="20" eb="22">
      <t>ショウケイ</t>
    </rPh>
    <rPh sb="23" eb="25">
      <t>カイギョウ</t>
    </rPh>
    <rPh sb="25" eb="27">
      <t>シエン</t>
    </rPh>
    <phoneticPr fontId="2"/>
  </si>
  <si>
    <t>重点医師偏在対策支援区域における診療所の承継・開業支援医療機器等整備費</t>
  </si>
  <si>
    <t>（１４）_ア</t>
    <phoneticPr fontId="2"/>
  </si>
  <si>
    <t>（１４）_イ</t>
    <phoneticPr fontId="2"/>
  </si>
  <si>
    <t>（１５）_ア</t>
    <phoneticPr fontId="2"/>
  </si>
  <si>
    <t>（１５）_イ</t>
    <phoneticPr fontId="2"/>
  </si>
  <si>
    <t>（１６）_ア</t>
    <phoneticPr fontId="2"/>
  </si>
  <si>
    <t>（１６）_イ</t>
    <phoneticPr fontId="2"/>
  </si>
  <si>
    <t>（２１）_ア</t>
    <phoneticPr fontId="2"/>
  </si>
  <si>
    <t>（２１）_イ</t>
    <phoneticPr fontId="2"/>
  </si>
  <si>
    <t>（１４）_ア</t>
    <phoneticPr fontId="2"/>
  </si>
  <si>
    <t>（１４）_イ</t>
    <phoneticPr fontId="2"/>
  </si>
  <si>
    <t>（１５）_ア</t>
    <phoneticPr fontId="2"/>
  </si>
  <si>
    <t>（１５）_イ</t>
    <phoneticPr fontId="2"/>
  </si>
  <si>
    <t>（２１）_ア</t>
    <phoneticPr fontId="2"/>
  </si>
  <si>
    <t>（２１）_イ</t>
    <phoneticPr fontId="2"/>
  </si>
  <si>
    <t>（１６）_ア</t>
    <phoneticPr fontId="2"/>
  </si>
  <si>
    <t>（１６）_イ</t>
    <phoneticPr fontId="2"/>
  </si>
  <si>
    <t>（注）この総括表（Excelファイル）は、事業計画書、交付申請書、実績報告書提出時に担当者宛メールでお送り下さい。</t>
    <phoneticPr fontId="2"/>
  </si>
  <si>
    <t>（Ｍ）－（Ｎ）</t>
    <phoneticPr fontId="2"/>
  </si>
  <si>
    <t>　　　</t>
    <phoneticPr fontId="2"/>
  </si>
  <si>
    <t>交付確定時にはここも入力</t>
    <rPh sb="0" eb="2">
      <t>コウフ</t>
    </rPh>
    <rPh sb="2" eb="4">
      <t>カクテイ</t>
    </rPh>
    <rPh sb="4" eb="5">
      <t>ジ</t>
    </rPh>
    <rPh sb="10" eb="12">
      <t>ニュウリョク</t>
    </rPh>
    <phoneticPr fontId="2"/>
  </si>
  <si>
    <t>仕入れに係る
消費税等相当額</t>
  </si>
  <si>
    <t>要国庫補助額</t>
    <rPh sb="0" eb="1">
      <t>ヨウ</t>
    </rPh>
    <rPh sb="1" eb="3">
      <t>コッコ</t>
    </rPh>
    <rPh sb="3" eb="5">
      <t>ホジョ</t>
    </rPh>
    <rPh sb="5" eb="6">
      <t>ガク</t>
    </rPh>
    <phoneticPr fontId="2"/>
  </si>
  <si>
    <t>（M）－（N）</t>
    <phoneticPr fontId="2"/>
  </si>
  <si>
    <t>令和９年度　医療施設等設備整備費補助金（間接補助）</t>
    <rPh sb="0" eb="2">
      <t>レイワ</t>
    </rPh>
    <rPh sb="3" eb="5">
      <t>ネンド</t>
    </rPh>
    <rPh sb="20" eb="22">
      <t>カンセツ</t>
    </rPh>
    <rPh sb="22" eb="24">
      <t>ホジョ</t>
    </rPh>
    <phoneticPr fontId="2"/>
  </si>
  <si>
    <t>令和９年度　医療施設等設備整備費補助金（直接補助）</t>
    <rPh sb="0" eb="2">
      <t>レイワ</t>
    </rPh>
    <rPh sb="3" eb="5">
      <t>ネンド</t>
    </rPh>
    <rPh sb="20" eb="22">
      <t>チョクセツ</t>
    </rPh>
    <rPh sb="22" eb="24">
      <t>ホジョ</t>
    </rPh>
    <phoneticPr fontId="2"/>
  </si>
  <si>
    <t>令和９年度　医療施設等設備整備費補助金</t>
    <rPh sb="0" eb="2">
      <t>レイワ</t>
    </rPh>
    <rPh sb="3" eb="5">
      <t>ネンド</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</si>
</sst>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76" formatCode="\(@\)"/>
    <numFmt numFmtId="177" formatCode="#,##0;&quot;△ &quot;#,##0"/>
    <numFmt numFmtId="178" formatCode="#,##0_ "/>
  </numFmts>
  <fonts count="21">
    <font>
      <sz val="11"/>
      <name val="ＭＳ Ｐゴシック"/>
      <family val="3"/>
      <charset val="128"/>
    </font>
    <font>
      <sz val="11"/>
      <name val="ＭＳ Ｐゴシック"/>
      <family val="3"/>
      <charset val="128"/>
    </font>
    <font>
      <sz val="6"/>
      <name val="ＭＳ Ｐゴシック"/>
      <family val="3"/>
      <charset val="128"/>
    </font>
    <font>
      <sz val="20"/>
      <name val="ＭＳ ゴシック"/>
      <family val="3"/>
      <charset val="128"/>
    </font>
    <font>
      <sz val="10"/>
      <name val="ＭＳ ゴシック"/>
      <family val="3"/>
      <charset val="128"/>
    </font>
    <font>
      <b/>
      <sz val="10"/>
      <name val="ＭＳ ゴシック"/>
      <family val="3"/>
      <charset val="128"/>
    </font>
    <font>
      <sz val="18"/>
      <name val="ＭＳ ゴシック"/>
      <family val="3"/>
      <charset val="128"/>
    </font>
    <font>
      <b/>
      <sz val="9"/>
      <color indexed="81"/>
      <name val="ＭＳ Ｐゴシック"/>
      <family val="3"/>
      <charset val="128"/>
    </font>
    <font>
      <sz val="10"/>
      <color rgb="FF000000"/>
      <name val="ＭＳ ゴシック"/>
      <family val="3"/>
      <charset val="128"/>
    </font>
    <font>
      <sz val="9"/>
      <color indexed="81"/>
      <name val="ＭＳ ゴシック"/>
      <family val="3"/>
      <charset val="128"/>
    </font>
    <font>
      <sz val="10"/>
      <color indexed="81"/>
      <name val="ＭＳ ゴシック"/>
      <family val="3"/>
      <charset val="128"/>
    </font>
    <font>
      <u/>
      <sz val="10"/>
      <name val="ＭＳ 明朝"/>
      <family val="1"/>
      <charset val="128"/>
    </font>
    <font>
      <sz val="10"/>
      <name val="ＭＳ 明朝"/>
      <family val="1"/>
      <charset val="128"/>
    </font>
    <font>
      <sz val="11"/>
      <name val="ＭＳ ゴシック"/>
      <family val="3"/>
      <charset val="128"/>
    </font>
    <font>
      <sz val="17"/>
      <name val="ＭＳ ゴシック"/>
      <family val="3"/>
      <charset val="128"/>
    </font>
    <font>
      <sz val="28"/>
      <name val="ＭＳ ゴシック"/>
      <family val="3"/>
      <charset val="128"/>
    </font>
    <font>
      <sz val="16"/>
      <name val="ＭＳ ゴシック"/>
      <family val="3"/>
      <charset val="128"/>
    </font>
    <font>
      <b/>
      <sz val="9"/>
      <color indexed="81"/>
      <name val="MS P ゴシック"/>
      <family val="3"/>
      <charset val="128"/>
    </font>
    <font>
      <sz val="20"/>
      <color rgb="FFFF0000"/>
      <name val="ＭＳ ゴシック"/>
      <family val="3"/>
      <charset val="128"/>
    </font>
    <font>
      <sz val="18"/>
      <color rgb="FFFF0000"/>
      <name val="ＭＳ ゴシック"/>
      <family val="3"/>
      <charset val="128"/>
    </font>
    <font>
      <sz val="14"/>
      <name val="ＭＳ ゴシック"/>
      <family val="3"/>
      <charset val="128"/>
    </font>
  </fonts>
  <fills count="8">
    <fill>
      <patternFill patternType="none"/>
    </fill>
    <fill>
      <patternFill patternType="gray125"/>
    </fill>
    <fill>
      <patternFill patternType="solid">
        <fgColor theme="8" tint="0.79998168889431442"/>
        <bgColor indexed="64"/>
      </patternFill>
    </fill>
    <fill>
      <patternFill patternType="solid">
        <fgColor theme="0" tint="-0.249977111117893"/>
        <bgColor indexed="64"/>
      </patternFill>
    </fill>
    <fill>
      <patternFill patternType="solid">
        <fgColor theme="0" tint="-4.9989318521683403E-2"/>
        <bgColor indexed="64"/>
      </patternFill>
    </fill>
    <fill>
      <patternFill patternType="solid">
        <fgColor theme="0"/>
        <bgColor indexed="64"/>
      </patternFill>
    </fill>
    <fill>
      <patternFill patternType="solid">
        <fgColor theme="1" tint="0.499984740745262"/>
        <bgColor indexed="64"/>
      </patternFill>
    </fill>
    <fill>
      <patternFill patternType="solid">
        <fgColor rgb="FFFFFF00"/>
        <bgColor indexed="64"/>
      </patternFill>
    </fill>
  </fills>
  <borders count="17">
    <border>
      <left/>
      <right/>
      <top/>
      <bottom/>
      <diagonal/>
    </border>
    <border>
      <left/>
      <right/>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style="thin">
        <color indexed="64"/>
      </right>
      <top/>
      <bottom/>
      <diagonal/>
    </border>
    <border>
      <left style="thin">
        <color indexed="64"/>
      </left>
      <right/>
      <top/>
      <bottom/>
      <diagonal/>
    </border>
    <border>
      <left/>
      <right style="thin">
        <color indexed="64"/>
      </right>
      <top/>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style="medium">
        <color indexed="64"/>
      </left>
      <right style="medium">
        <color indexed="64"/>
      </right>
      <top style="medium">
        <color indexed="64"/>
      </top>
      <bottom style="medium">
        <color indexed="64"/>
      </bottom>
      <diagonal/>
    </border>
  </borders>
  <cellStyleXfs count="2">
    <xf numFmtId="0" fontId="0" fillId="0" borderId="0"/>
    <xf numFmtId="38" fontId="1" fillId="0" borderId="0" applyFont="0" applyFill="0" applyBorder="0" applyAlignment="0" applyProtection="0"/>
  </cellStyleXfs>
  <cellXfs count="232">
    <xf numFmtId="0" fontId="0" fillId="0" borderId="0" xfId="0"/>
    <xf numFmtId="0" fontId="4" fillId="0" borderId="0" xfId="0" applyFont="1"/>
    <xf numFmtId="38" fontId="4" fillId="0" borderId="0" xfId="1" applyFont="1" applyAlignment="1">
      <alignment vertical="center"/>
    </xf>
    <xf numFmtId="38" fontId="4" fillId="0" borderId="0" xfId="1" applyFont="1" applyFill="1" applyAlignment="1">
      <alignment vertical="center"/>
    </xf>
    <xf numFmtId="0" fontId="4" fillId="0" borderId="0" xfId="0" applyFont="1" applyFill="1"/>
    <xf numFmtId="0" fontId="6" fillId="0" borderId="0" xfId="0" applyFont="1"/>
    <xf numFmtId="0" fontId="6" fillId="0" borderId="0" xfId="0" applyFont="1" applyFill="1"/>
    <xf numFmtId="0" fontId="4" fillId="0" borderId="0" xfId="0" applyFont="1" applyAlignment="1">
      <alignment horizontal="right"/>
    </xf>
    <xf numFmtId="38" fontId="3" fillId="0" borderId="1" xfId="1" applyFont="1" applyBorder="1" applyAlignment="1">
      <alignment vertical="center"/>
    </xf>
    <xf numFmtId="38" fontId="3" fillId="0" borderId="0" xfId="1" applyFont="1" applyAlignment="1">
      <alignment vertical="center"/>
    </xf>
    <xf numFmtId="38" fontId="3" fillId="0" borderId="0" xfId="1" applyFont="1" applyBorder="1" applyAlignment="1">
      <alignment vertical="center"/>
    </xf>
    <xf numFmtId="57" fontId="3" fillId="0" borderId="0" xfId="1" applyNumberFormat="1" applyFont="1" applyBorder="1" applyAlignment="1">
      <alignment vertical="center"/>
    </xf>
    <xf numFmtId="49" fontId="4" fillId="0" borderId="2" xfId="0" applyNumberFormat="1" applyFont="1" applyBorder="1" applyAlignment="1">
      <alignment horizontal="centerContinuous" vertical="center"/>
    </xf>
    <xf numFmtId="0" fontId="4" fillId="0" borderId="13" xfId="0" applyFont="1" applyBorder="1" applyAlignment="1">
      <alignment horizontal="centerContinuous" vertical="center"/>
    </xf>
    <xf numFmtId="0" fontId="4" fillId="0" borderId="15" xfId="0" applyFont="1" applyBorder="1" applyAlignment="1">
      <alignment horizontal="centerContinuous" vertical="center"/>
    </xf>
    <xf numFmtId="0" fontId="4" fillId="0" borderId="14" xfId="0" applyFont="1" applyBorder="1" applyAlignment="1">
      <alignment horizontal="centerContinuous" vertical="center"/>
    </xf>
    <xf numFmtId="0" fontId="4" fillId="0" borderId="14" xfId="0" applyFont="1" applyBorder="1" applyAlignment="1">
      <alignment vertical="center"/>
    </xf>
    <xf numFmtId="0" fontId="4" fillId="0" borderId="0" xfId="0" applyFont="1" applyAlignment="1">
      <alignment vertical="center"/>
    </xf>
    <xf numFmtId="49" fontId="4" fillId="0" borderId="6" xfId="0" applyNumberFormat="1" applyFont="1" applyBorder="1" applyAlignment="1">
      <alignment vertical="center"/>
    </xf>
    <xf numFmtId="0" fontId="4" fillId="0" borderId="2" xfId="0" applyFont="1" applyBorder="1" applyAlignment="1">
      <alignment vertical="center"/>
    </xf>
    <xf numFmtId="49" fontId="4" fillId="0" borderId="9" xfId="0" applyNumberFormat="1" applyFont="1" applyBorder="1" applyAlignment="1">
      <alignment vertical="center"/>
    </xf>
    <xf numFmtId="49" fontId="4" fillId="0" borderId="12" xfId="0" applyNumberFormat="1" applyFont="1" applyBorder="1" applyAlignment="1">
      <alignment vertical="center"/>
    </xf>
    <xf numFmtId="0" fontId="4" fillId="0" borderId="12" xfId="0" applyFont="1" applyBorder="1" applyAlignment="1">
      <alignment vertical="center"/>
    </xf>
    <xf numFmtId="0" fontId="8" fillId="0" borderId="9" xfId="0" applyFont="1" applyBorder="1" applyAlignment="1">
      <alignment vertical="center" wrapText="1"/>
    </xf>
    <xf numFmtId="0" fontId="4" fillId="0" borderId="9" xfId="0" applyFont="1" applyBorder="1" applyAlignment="1">
      <alignment vertical="center" wrapText="1"/>
    </xf>
    <xf numFmtId="0" fontId="4" fillId="0" borderId="0" xfId="0" applyFont="1" applyBorder="1" applyAlignment="1">
      <alignment vertical="center"/>
    </xf>
    <xf numFmtId="0" fontId="4" fillId="0" borderId="8" xfId="0" applyFont="1" applyBorder="1" applyAlignment="1">
      <alignment vertical="center"/>
    </xf>
    <xf numFmtId="0" fontId="4" fillId="0" borderId="12" xfId="0" applyFont="1" applyBorder="1" applyAlignment="1">
      <alignment horizontal="center" vertical="center"/>
    </xf>
    <xf numFmtId="0" fontId="8" fillId="0" borderId="12" xfId="0" applyFont="1" applyBorder="1" applyAlignment="1">
      <alignment vertical="center" wrapText="1"/>
    </xf>
    <xf numFmtId="0" fontId="4" fillId="0" borderId="12" xfId="0" applyFont="1" applyBorder="1" applyAlignment="1">
      <alignment vertical="center" wrapText="1"/>
    </xf>
    <xf numFmtId="49" fontId="4" fillId="0" borderId="12" xfId="0" applyNumberFormat="1" applyFont="1" applyFill="1" applyBorder="1" applyAlignment="1">
      <alignment vertical="center"/>
    </xf>
    <xf numFmtId="0" fontId="4" fillId="0" borderId="12" xfId="0" applyFont="1" applyFill="1" applyBorder="1" applyAlignment="1">
      <alignment vertical="center"/>
    </xf>
    <xf numFmtId="0" fontId="4" fillId="0" borderId="7" xfId="0" applyFont="1" applyBorder="1" applyAlignment="1">
      <alignment vertical="center"/>
    </xf>
    <xf numFmtId="0" fontId="4" fillId="0" borderId="1" xfId="0" applyFont="1" applyBorder="1" applyAlignment="1">
      <alignment vertical="center"/>
    </xf>
    <xf numFmtId="0" fontId="4" fillId="0" borderId="11" xfId="0" applyFont="1" applyBorder="1" applyAlignment="1">
      <alignment vertical="center"/>
    </xf>
    <xf numFmtId="49" fontId="4" fillId="0" borderId="0" xfId="0" applyNumberFormat="1" applyFont="1" applyAlignment="1">
      <alignment vertical="center"/>
    </xf>
    <xf numFmtId="38" fontId="6" fillId="0" borderId="0" xfId="1" applyFont="1" applyFill="1" applyAlignment="1">
      <alignment vertical="center"/>
    </xf>
    <xf numFmtId="38" fontId="4" fillId="0" borderId="2" xfId="1" applyFont="1" applyFill="1" applyBorder="1" applyAlignment="1">
      <alignment vertical="top" wrapText="1"/>
    </xf>
    <xf numFmtId="0" fontId="4" fillId="0" borderId="7" xfId="0" applyFont="1" applyFill="1" applyBorder="1" applyAlignment="1">
      <alignment horizontal="left" vertical="top" wrapText="1"/>
    </xf>
    <xf numFmtId="57" fontId="4" fillId="0" borderId="7" xfId="1" applyNumberFormat="1" applyFont="1" applyFill="1" applyBorder="1" applyAlignment="1">
      <alignment horizontal="center" vertical="top" wrapText="1"/>
    </xf>
    <xf numFmtId="38" fontId="4" fillId="0" borderId="6" xfId="1" applyFont="1" applyFill="1" applyBorder="1" applyAlignment="1">
      <alignment horizontal="center" vertical="top" wrapText="1"/>
    </xf>
    <xf numFmtId="38" fontId="4" fillId="0" borderId="6" xfId="1" applyFont="1" applyFill="1" applyBorder="1" applyAlignment="1">
      <alignment vertical="top" wrapText="1"/>
    </xf>
    <xf numFmtId="38" fontId="4" fillId="0" borderId="7" xfId="1" applyFont="1" applyFill="1" applyBorder="1" applyAlignment="1">
      <alignment horizontal="center" vertical="top" wrapText="1"/>
    </xf>
    <xf numFmtId="38" fontId="4" fillId="0" borderId="7" xfId="1" applyFont="1" applyFill="1" applyBorder="1" applyAlignment="1">
      <alignment horizontal="right" vertical="top" wrapText="1"/>
    </xf>
    <xf numFmtId="38" fontId="4" fillId="0" borderId="6" xfId="1" applyFont="1" applyFill="1" applyBorder="1" applyAlignment="1">
      <alignment horizontal="right" vertical="top" wrapText="1"/>
    </xf>
    <xf numFmtId="57" fontId="4" fillId="0" borderId="6" xfId="1" applyNumberFormat="1" applyFont="1" applyFill="1" applyBorder="1" applyAlignment="1">
      <alignment vertical="top" wrapText="1"/>
    </xf>
    <xf numFmtId="38" fontId="4" fillId="0" borderId="8" xfId="1" applyFont="1" applyFill="1" applyBorder="1" applyAlignment="1">
      <alignment vertical="top" wrapText="1"/>
    </xf>
    <xf numFmtId="38" fontId="4" fillId="0" borderId="0" xfId="1" applyFont="1" applyFill="1" applyBorder="1" applyAlignment="1">
      <alignment vertical="top" wrapText="1"/>
    </xf>
    <xf numFmtId="0" fontId="8" fillId="0" borderId="0" xfId="0" applyFont="1" applyBorder="1" applyAlignment="1">
      <alignment vertical="center"/>
    </xf>
    <xf numFmtId="0" fontId="4" fillId="0" borderId="0" xfId="0" applyFont="1" applyAlignment="1"/>
    <xf numFmtId="0" fontId="8" fillId="0" borderId="13" xfId="0" applyFont="1" applyBorder="1" applyAlignment="1">
      <alignment horizontal="center" vertical="center" wrapText="1"/>
    </xf>
    <xf numFmtId="0" fontId="4" fillId="0" borderId="15" xfId="0" applyFont="1" applyBorder="1" applyAlignment="1"/>
    <xf numFmtId="0" fontId="4" fillId="0" borderId="14" xfId="0" applyFont="1" applyBorder="1" applyAlignment="1"/>
    <xf numFmtId="0" fontId="4" fillId="0" borderId="12" xfId="0" applyFont="1" applyFill="1" applyBorder="1" applyAlignment="1">
      <alignment vertical="top" wrapText="1"/>
    </xf>
    <xf numFmtId="0" fontId="4" fillId="0" borderId="12" xfId="0" applyFont="1" applyBorder="1" applyAlignment="1">
      <alignment vertical="top" wrapText="1"/>
    </xf>
    <xf numFmtId="12" fontId="8" fillId="0" borderId="12" xfId="0" applyNumberFormat="1" applyFont="1" applyFill="1" applyBorder="1" applyAlignment="1">
      <alignment horizontal="center" vertical="center" wrapText="1"/>
    </xf>
    <xf numFmtId="12" fontId="8" fillId="0" borderId="12" xfId="0" applyNumberFormat="1" applyFont="1" applyBorder="1" applyAlignment="1">
      <alignment horizontal="center" vertical="center" wrapText="1"/>
    </xf>
    <xf numFmtId="0" fontId="4" fillId="0" borderId="12" xfId="0" applyFont="1" applyBorder="1" applyAlignment="1"/>
    <xf numFmtId="12" fontId="4" fillId="0" borderId="12" xfId="0" applyNumberFormat="1" applyFont="1" applyBorder="1" applyAlignment="1">
      <alignment horizontal="center" vertical="center" wrapText="1"/>
    </xf>
    <xf numFmtId="0" fontId="4" fillId="3" borderId="12" xfId="0" applyFont="1" applyFill="1" applyBorder="1" applyAlignment="1">
      <alignment vertical="center" wrapText="1"/>
    </xf>
    <xf numFmtId="0" fontId="4" fillId="3" borderId="12" xfId="0" applyFont="1" applyFill="1" applyBorder="1" applyAlignment="1">
      <alignment vertical="center"/>
    </xf>
    <xf numFmtId="49" fontId="4" fillId="3" borderId="12" xfId="0" applyNumberFormat="1" applyFont="1" applyFill="1" applyBorder="1" applyAlignment="1">
      <alignment vertical="center"/>
    </xf>
    <xf numFmtId="0" fontId="8" fillId="3" borderId="2" xfId="0" applyFont="1" applyFill="1" applyBorder="1" applyAlignment="1">
      <alignment vertical="center" wrapText="1"/>
    </xf>
    <xf numFmtId="0" fontId="8" fillId="3" borderId="12" xfId="0" applyFont="1" applyFill="1" applyBorder="1" applyAlignment="1">
      <alignment vertical="center" wrapText="1"/>
    </xf>
    <xf numFmtId="38" fontId="4" fillId="4" borderId="2" xfId="1" applyFont="1" applyFill="1" applyBorder="1" applyAlignment="1">
      <alignment vertical="center"/>
    </xf>
    <xf numFmtId="57" fontId="4" fillId="4" borderId="2" xfId="1" applyNumberFormat="1" applyFont="1" applyFill="1" applyBorder="1" applyAlignment="1">
      <alignment horizontal="center" vertical="center"/>
    </xf>
    <xf numFmtId="57" fontId="4" fillId="4" borderId="3" xfId="1" applyNumberFormat="1" applyFont="1" applyFill="1" applyBorder="1" applyAlignment="1">
      <alignment horizontal="center" vertical="center"/>
    </xf>
    <xf numFmtId="57" fontId="4" fillId="4" borderId="4" xfId="1" applyNumberFormat="1" applyFont="1" applyFill="1" applyBorder="1" applyAlignment="1">
      <alignment horizontal="center" vertical="center"/>
    </xf>
    <xf numFmtId="38" fontId="4" fillId="4" borderId="2" xfId="1" applyFont="1" applyFill="1" applyBorder="1" applyAlignment="1">
      <alignment horizontal="center" vertical="center"/>
    </xf>
    <xf numFmtId="38" fontId="4" fillId="4" borderId="3" xfId="1" applyFont="1" applyFill="1" applyBorder="1" applyAlignment="1">
      <alignment horizontal="center" vertical="center"/>
    </xf>
    <xf numFmtId="176" fontId="4" fillId="4" borderId="3" xfId="0" applyNumberFormat="1" applyFont="1" applyFill="1" applyBorder="1" applyAlignment="1">
      <alignment horizontal="right" vertical="center"/>
    </xf>
    <xf numFmtId="176" fontId="4" fillId="4" borderId="2" xfId="0" applyNumberFormat="1" applyFont="1" applyFill="1" applyBorder="1" applyAlignment="1">
      <alignment horizontal="right" vertical="center"/>
    </xf>
    <xf numFmtId="57" fontId="4" fillId="4" borderId="3" xfId="1" applyNumberFormat="1" applyFont="1" applyFill="1" applyBorder="1" applyAlignment="1">
      <alignment vertical="center"/>
    </xf>
    <xf numFmtId="38" fontId="4" fillId="4" borderId="5" xfId="1" applyFont="1" applyFill="1" applyBorder="1" applyAlignment="1">
      <alignment vertical="center"/>
    </xf>
    <xf numFmtId="38" fontId="4" fillId="4" borderId="6" xfId="1" applyFont="1" applyFill="1" applyBorder="1" applyAlignment="1">
      <alignment horizontal="center" vertical="center" wrapText="1"/>
    </xf>
    <xf numFmtId="57" fontId="4" fillId="4" borderId="7" xfId="1" applyNumberFormat="1" applyFont="1" applyFill="1" applyBorder="1" applyAlignment="1">
      <alignment horizontal="center" vertical="center"/>
    </xf>
    <xf numFmtId="57" fontId="4" fillId="4" borderId="7" xfId="1" applyNumberFormat="1" applyFont="1" applyFill="1" applyBorder="1" applyAlignment="1">
      <alignment horizontal="centerContinuous" vertical="center" wrapText="1"/>
    </xf>
    <xf numFmtId="57" fontId="4" fillId="4" borderId="0" xfId="1" applyNumberFormat="1" applyFont="1" applyFill="1" applyBorder="1" applyAlignment="1">
      <alignment horizontal="centerContinuous" vertical="center" wrapText="1"/>
    </xf>
    <xf numFmtId="57" fontId="4" fillId="4" borderId="6" xfId="1" applyNumberFormat="1" applyFont="1" applyFill="1" applyBorder="1" applyAlignment="1">
      <alignment horizontal="center" vertical="center"/>
    </xf>
    <xf numFmtId="38" fontId="4" fillId="4" borderId="6" xfId="1" applyFont="1" applyFill="1" applyBorder="1" applyAlignment="1">
      <alignment horizontal="center" vertical="center"/>
    </xf>
    <xf numFmtId="38" fontId="4" fillId="4" borderId="6" xfId="1" applyFont="1" applyFill="1" applyBorder="1" applyAlignment="1">
      <alignment vertical="center" wrapText="1"/>
    </xf>
    <xf numFmtId="38" fontId="4" fillId="4" borderId="7" xfId="1" applyFont="1" applyFill="1" applyBorder="1" applyAlignment="1">
      <alignment horizontal="center" vertical="center"/>
    </xf>
    <xf numFmtId="38" fontId="4" fillId="4" borderId="7" xfId="1" applyFont="1" applyFill="1" applyBorder="1" applyAlignment="1">
      <alignment horizontal="center" vertical="center" wrapText="1"/>
    </xf>
    <xf numFmtId="40" fontId="4" fillId="4" borderId="7" xfId="1" applyNumberFormat="1" applyFont="1" applyFill="1" applyBorder="1" applyAlignment="1">
      <alignment horizontal="center" vertical="center" wrapText="1"/>
    </xf>
    <xf numFmtId="57" fontId="4" fillId="4" borderId="7" xfId="1" applyNumberFormat="1" applyFont="1" applyFill="1" applyBorder="1" applyAlignment="1">
      <alignment horizontal="centerContinuous" vertical="center"/>
    </xf>
    <xf numFmtId="38" fontId="4" fillId="4" borderId="8" xfId="1" applyFont="1" applyFill="1" applyBorder="1" applyAlignment="1">
      <alignment horizontal="centerContinuous" vertical="center"/>
    </xf>
    <xf numFmtId="38" fontId="4" fillId="4" borderId="9" xfId="1" applyFont="1" applyFill="1" applyBorder="1" applyAlignment="1">
      <alignment vertical="center"/>
    </xf>
    <xf numFmtId="57" fontId="4" fillId="4" borderId="9" xfId="1" applyNumberFormat="1" applyFont="1" applyFill="1" applyBorder="1" applyAlignment="1">
      <alignment horizontal="center" vertical="center"/>
    </xf>
    <xf numFmtId="57" fontId="4" fillId="4" borderId="10" xfId="1" applyNumberFormat="1" applyFont="1" applyFill="1" applyBorder="1" applyAlignment="1">
      <alignment horizontal="center" vertical="center"/>
    </xf>
    <xf numFmtId="57" fontId="4" fillId="4" borderId="1" xfId="1" applyNumberFormat="1" applyFont="1" applyFill="1" applyBorder="1" applyAlignment="1">
      <alignment horizontal="center" vertical="center"/>
    </xf>
    <xf numFmtId="38" fontId="4" fillId="4" borderId="10" xfId="1" applyFont="1" applyFill="1" applyBorder="1" applyAlignment="1">
      <alignment vertical="center"/>
    </xf>
    <xf numFmtId="38" fontId="4" fillId="4" borderId="10" xfId="1" applyFont="1" applyFill="1" applyBorder="1" applyAlignment="1">
      <alignment horizontal="center" vertical="center"/>
    </xf>
    <xf numFmtId="40" fontId="4" fillId="4" borderId="10" xfId="1" applyNumberFormat="1" applyFont="1" applyFill="1" applyBorder="1" applyAlignment="1">
      <alignment horizontal="center" vertical="center"/>
    </xf>
    <xf numFmtId="38" fontId="4" fillId="4" borderId="9" xfId="1" applyFont="1" applyFill="1" applyBorder="1" applyAlignment="1">
      <alignment horizontal="center" vertical="center"/>
    </xf>
    <xf numFmtId="0" fontId="4" fillId="4" borderId="11" xfId="0" applyFont="1" applyFill="1" applyBorder="1" applyAlignment="1">
      <alignment vertical="center"/>
    </xf>
    <xf numFmtId="0" fontId="5" fillId="4" borderId="9" xfId="0" applyFont="1" applyFill="1" applyBorder="1" applyAlignment="1">
      <alignment horizontal="center" vertical="center"/>
    </xf>
    <xf numFmtId="0" fontId="4" fillId="0" borderId="9" xfId="0" applyFont="1" applyBorder="1" applyAlignment="1">
      <alignment horizontal="center" vertical="center"/>
    </xf>
    <xf numFmtId="0" fontId="4" fillId="0" borderId="0" xfId="0" applyFont="1" applyBorder="1" applyAlignment="1">
      <alignment horizontal="center" vertical="center"/>
    </xf>
    <xf numFmtId="0" fontId="4" fillId="0" borderId="8" xfId="0" applyFont="1" applyBorder="1" applyAlignment="1">
      <alignment horizontal="center" vertical="center"/>
    </xf>
    <xf numFmtId="0" fontId="4" fillId="0" borderId="10" xfId="0" applyFont="1" applyBorder="1" applyAlignment="1">
      <alignment horizontal="center" vertical="center"/>
    </xf>
    <xf numFmtId="0" fontId="4" fillId="0" borderId="1" xfId="0" applyFont="1" applyBorder="1" applyAlignment="1">
      <alignment horizontal="center" vertical="center"/>
    </xf>
    <xf numFmtId="0" fontId="11" fillId="0" borderId="0" xfId="0" applyFont="1"/>
    <xf numFmtId="0" fontId="12" fillId="0" borderId="12" xfId="0" applyFont="1" applyBorder="1" applyAlignment="1">
      <alignment horizontal="justify" vertical="center"/>
    </xf>
    <xf numFmtId="0" fontId="12" fillId="3" borderId="12" xfId="0" applyFont="1" applyFill="1" applyBorder="1" applyAlignment="1">
      <alignment horizontal="justify" vertical="center"/>
    </xf>
    <xf numFmtId="0" fontId="8" fillId="0" borderId="12" xfId="0" applyFont="1" applyFill="1" applyBorder="1" applyAlignment="1">
      <alignment vertical="center" wrapText="1"/>
    </xf>
    <xf numFmtId="0" fontId="4" fillId="0" borderId="12" xfId="0" applyFont="1" applyFill="1" applyBorder="1" applyAlignment="1">
      <alignment vertical="center" wrapText="1"/>
    </xf>
    <xf numFmtId="0" fontId="12" fillId="0" borderId="0" xfId="0" applyFont="1"/>
    <xf numFmtId="0" fontId="12" fillId="0" borderId="12" xfId="0" applyFont="1" applyBorder="1"/>
    <xf numFmtId="12" fontId="4" fillId="0" borderId="12" xfId="0" applyNumberFormat="1" applyFont="1" applyFill="1" applyBorder="1" applyAlignment="1">
      <alignment horizontal="center"/>
    </xf>
    <xf numFmtId="12" fontId="4" fillId="0" borderId="12" xfId="0" applyNumberFormat="1" applyFont="1" applyBorder="1" applyAlignment="1">
      <alignment horizontal="center"/>
    </xf>
    <xf numFmtId="12" fontId="4" fillId="0" borderId="12" xfId="0" applyNumberFormat="1" applyFont="1" applyBorder="1" applyAlignment="1"/>
    <xf numFmtId="176" fontId="4" fillId="4" borderId="3" xfId="0" applyNumberFormat="1" applyFont="1" applyFill="1" applyBorder="1" applyAlignment="1">
      <alignment horizontal="right" vertical="center"/>
    </xf>
    <xf numFmtId="38" fontId="4" fillId="6" borderId="12" xfId="1" applyFont="1" applyFill="1" applyBorder="1" applyAlignment="1">
      <alignment vertical="top" wrapText="1"/>
    </xf>
    <xf numFmtId="0" fontId="4" fillId="6" borderId="13" xfId="0" applyFont="1" applyFill="1" applyBorder="1" applyAlignment="1">
      <alignment horizontal="left" vertical="top" wrapText="1"/>
    </xf>
    <xf numFmtId="57" fontId="4" fillId="6" borderId="13" xfId="1" applyNumberFormat="1" applyFont="1" applyFill="1" applyBorder="1" applyAlignment="1">
      <alignment horizontal="center" vertical="top" wrapText="1"/>
    </xf>
    <xf numFmtId="38" fontId="4" fillId="6" borderId="12" xfId="1" applyFont="1" applyFill="1" applyBorder="1" applyAlignment="1">
      <alignment horizontal="center" vertical="top" wrapText="1"/>
    </xf>
    <xf numFmtId="38" fontId="4" fillId="6" borderId="13" xfId="1" applyFont="1" applyFill="1" applyBorder="1" applyAlignment="1">
      <alignment horizontal="center" vertical="top" wrapText="1"/>
    </xf>
    <xf numFmtId="38" fontId="4" fillId="6" borderId="13" xfId="1" applyFont="1" applyFill="1" applyBorder="1" applyAlignment="1">
      <alignment horizontal="right" vertical="top" wrapText="1"/>
    </xf>
    <xf numFmtId="38" fontId="4" fillId="6" borderId="12" xfId="1" applyFont="1" applyFill="1" applyBorder="1" applyAlignment="1">
      <alignment horizontal="right" vertical="top" wrapText="1"/>
    </xf>
    <xf numFmtId="57" fontId="4" fillId="6" borderId="12" xfId="1" applyNumberFormat="1" applyFont="1" applyFill="1" applyBorder="1" applyAlignment="1">
      <alignment vertical="top" wrapText="1"/>
    </xf>
    <xf numFmtId="38" fontId="4" fillId="6" borderId="14" xfId="1" applyFont="1" applyFill="1" applyBorder="1" applyAlignment="1">
      <alignment vertical="top" wrapText="1"/>
    </xf>
    <xf numFmtId="38" fontId="13" fillId="0" borderId="12" xfId="1" applyFont="1" applyFill="1" applyBorder="1" applyAlignment="1">
      <alignment horizontal="center" vertical="center" wrapText="1"/>
    </xf>
    <xf numFmtId="0" fontId="13" fillId="0" borderId="12" xfId="1" applyNumberFormat="1" applyFont="1" applyFill="1" applyBorder="1" applyAlignment="1">
      <alignment horizontal="left" vertical="center" wrapText="1"/>
    </xf>
    <xf numFmtId="0" fontId="13" fillId="0" borderId="12" xfId="1" applyNumberFormat="1" applyFont="1" applyFill="1" applyBorder="1" applyAlignment="1">
      <alignment horizontal="center" vertical="center" wrapText="1"/>
    </xf>
    <xf numFmtId="12" fontId="13" fillId="0" borderId="12" xfId="1" applyNumberFormat="1" applyFont="1" applyFill="1" applyBorder="1" applyAlignment="1">
      <alignment horizontal="center" vertical="center" wrapText="1"/>
    </xf>
    <xf numFmtId="177" fontId="13" fillId="2" borderId="13" xfId="1" applyNumberFormat="1" applyFont="1" applyFill="1" applyBorder="1" applyAlignment="1">
      <alignment vertical="center" wrapText="1"/>
    </xf>
    <xf numFmtId="177" fontId="13" fillId="0" borderId="13" xfId="1" applyNumberFormat="1" applyFont="1" applyFill="1" applyBorder="1" applyAlignment="1">
      <alignment vertical="center" wrapText="1"/>
    </xf>
    <xf numFmtId="177" fontId="13" fillId="0" borderId="12" xfId="1" applyNumberFormat="1" applyFont="1" applyFill="1" applyBorder="1" applyAlignment="1">
      <alignment vertical="center" wrapText="1"/>
    </xf>
    <xf numFmtId="178" fontId="13" fillId="0" borderId="13" xfId="1" applyNumberFormat="1" applyFont="1" applyFill="1" applyBorder="1" applyAlignment="1">
      <alignment vertical="center" wrapText="1"/>
    </xf>
    <xf numFmtId="177" fontId="13" fillId="2" borderId="12" xfId="1" applyNumberFormat="1" applyFont="1" applyFill="1" applyBorder="1" applyAlignment="1">
      <alignment vertical="center" wrapText="1"/>
    </xf>
    <xf numFmtId="57" fontId="13" fillId="2" borderId="12" xfId="1" applyNumberFormat="1" applyFont="1" applyFill="1" applyBorder="1" applyAlignment="1">
      <alignment horizontal="left" vertical="center" wrapText="1"/>
    </xf>
    <xf numFmtId="57" fontId="13" fillId="2" borderId="14" xfId="1" applyNumberFormat="1" applyFont="1" applyFill="1" applyBorder="1" applyAlignment="1">
      <alignment horizontal="left" vertical="center" wrapText="1"/>
    </xf>
    <xf numFmtId="38" fontId="13" fillId="0" borderId="0" xfId="1" applyFont="1" applyFill="1" applyBorder="1" applyAlignment="1">
      <alignment horizontal="left" vertical="center" wrapText="1"/>
    </xf>
    <xf numFmtId="177" fontId="13" fillId="2" borderId="10" xfId="1" applyNumberFormat="1" applyFont="1" applyFill="1" applyBorder="1" applyAlignment="1">
      <alignment vertical="center" wrapText="1"/>
    </xf>
    <xf numFmtId="177" fontId="13" fillId="2" borderId="9" xfId="1" applyNumberFormat="1" applyFont="1" applyFill="1" applyBorder="1" applyAlignment="1">
      <alignment vertical="center" wrapText="1"/>
    </xf>
    <xf numFmtId="57" fontId="13" fillId="2" borderId="9" xfId="1" applyNumberFormat="1" applyFont="1" applyFill="1" applyBorder="1" applyAlignment="1">
      <alignment horizontal="left" vertical="center" wrapText="1"/>
    </xf>
    <xf numFmtId="57" fontId="13" fillId="2" borderId="11" xfId="1" applyNumberFormat="1" applyFont="1" applyFill="1" applyBorder="1" applyAlignment="1">
      <alignment horizontal="left" vertical="center" wrapText="1"/>
    </xf>
    <xf numFmtId="38" fontId="13" fillId="5" borderId="3" xfId="1" applyFont="1" applyFill="1" applyBorder="1" applyAlignment="1">
      <alignment horizontal="center" vertical="center" wrapText="1"/>
    </xf>
    <xf numFmtId="0" fontId="13" fillId="5" borderId="4" xfId="0" applyFont="1" applyFill="1" applyBorder="1" applyAlignment="1">
      <alignment horizontal="left" vertical="center" wrapText="1"/>
    </xf>
    <xf numFmtId="57" fontId="13" fillId="5" borderId="4" xfId="0" applyNumberFormat="1" applyFont="1" applyFill="1" applyBorder="1" applyAlignment="1">
      <alignment horizontal="right" vertical="center" wrapText="1"/>
    </xf>
    <xf numFmtId="0" fontId="13" fillId="5" borderId="4" xfId="1" applyNumberFormat="1" applyFont="1" applyFill="1" applyBorder="1" applyAlignment="1">
      <alignment horizontal="left" vertical="center" wrapText="1"/>
    </xf>
    <xf numFmtId="38" fontId="13" fillId="5" borderId="4" xfId="1" applyFont="1" applyFill="1" applyBorder="1" applyAlignment="1">
      <alignment horizontal="left" vertical="center" wrapText="1"/>
    </xf>
    <xf numFmtId="0" fontId="13" fillId="5" borderId="4" xfId="1" applyNumberFormat="1" applyFont="1" applyFill="1" applyBorder="1" applyAlignment="1">
      <alignment horizontal="center" vertical="center" wrapText="1"/>
    </xf>
    <xf numFmtId="12" fontId="13" fillId="5" borderId="4" xfId="1" applyNumberFormat="1" applyFont="1" applyFill="1" applyBorder="1" applyAlignment="1">
      <alignment horizontal="center" vertical="center" wrapText="1"/>
    </xf>
    <xf numFmtId="177" fontId="13" fillId="5" borderId="4" xfId="1" applyNumberFormat="1" applyFont="1" applyFill="1" applyBorder="1" applyAlignment="1">
      <alignment vertical="center" wrapText="1"/>
    </xf>
    <xf numFmtId="178" fontId="13" fillId="5" borderId="4" xfId="1" applyNumberFormat="1" applyFont="1" applyFill="1" applyBorder="1" applyAlignment="1">
      <alignment vertical="center" wrapText="1"/>
    </xf>
    <xf numFmtId="57" fontId="13" fillId="5" borderId="4" xfId="1" applyNumberFormat="1" applyFont="1" applyFill="1" applyBorder="1" applyAlignment="1">
      <alignment horizontal="left" vertical="center" wrapText="1"/>
    </xf>
    <xf numFmtId="38" fontId="13" fillId="5" borderId="5" xfId="1" applyFont="1" applyFill="1" applyBorder="1" applyAlignment="1">
      <alignment horizontal="left" vertical="center" wrapText="1"/>
    </xf>
    <xf numFmtId="38" fontId="13" fillId="5" borderId="13" xfId="1" applyFont="1" applyFill="1" applyBorder="1" applyAlignment="1">
      <alignment horizontal="center" vertical="center" wrapText="1"/>
    </xf>
    <xf numFmtId="0" fontId="13" fillId="5" borderId="15" xfId="0" applyFont="1" applyFill="1" applyBorder="1" applyAlignment="1">
      <alignment horizontal="left" vertical="center" wrapText="1"/>
    </xf>
    <xf numFmtId="57" fontId="13" fillId="5" borderId="15" xfId="0" applyNumberFormat="1" applyFont="1" applyFill="1" applyBorder="1" applyAlignment="1">
      <alignment horizontal="right" vertical="center" wrapText="1"/>
    </xf>
    <xf numFmtId="0" fontId="13" fillId="5" borderId="15" xfId="1" applyNumberFormat="1" applyFont="1" applyFill="1" applyBorder="1" applyAlignment="1">
      <alignment horizontal="left" vertical="center" wrapText="1"/>
    </xf>
    <xf numFmtId="38" fontId="13" fillId="5" borderId="15" xfId="1" applyFont="1" applyFill="1" applyBorder="1" applyAlignment="1">
      <alignment horizontal="left" vertical="center" wrapText="1"/>
    </xf>
    <xf numFmtId="0" fontId="13" fillId="5" borderId="15" xfId="1" applyNumberFormat="1" applyFont="1" applyFill="1" applyBorder="1" applyAlignment="1">
      <alignment horizontal="center" vertical="center" wrapText="1"/>
    </xf>
    <xf numFmtId="12" fontId="13" fillId="5" borderId="15" xfId="1" applyNumberFormat="1" applyFont="1" applyFill="1" applyBorder="1" applyAlignment="1">
      <alignment horizontal="center" vertical="center" wrapText="1"/>
    </xf>
    <xf numFmtId="177" fontId="13" fillId="5" borderId="15" xfId="1" applyNumberFormat="1" applyFont="1" applyFill="1" applyBorder="1" applyAlignment="1">
      <alignment vertical="center" wrapText="1"/>
    </xf>
    <xf numFmtId="177" fontId="13" fillId="5" borderId="15" xfId="1" applyNumberFormat="1" applyFont="1" applyFill="1" applyBorder="1" applyAlignment="1">
      <alignment horizontal="center" vertical="center" wrapText="1"/>
    </xf>
    <xf numFmtId="177" fontId="13" fillId="5" borderId="12" xfId="1" applyNumberFormat="1" applyFont="1" applyFill="1" applyBorder="1" applyAlignment="1">
      <alignment vertical="center" wrapText="1"/>
    </xf>
    <xf numFmtId="57" fontId="13" fillId="5" borderId="15" xfId="1" applyNumberFormat="1" applyFont="1" applyFill="1" applyBorder="1" applyAlignment="1">
      <alignment horizontal="left" vertical="center" wrapText="1"/>
    </xf>
    <xf numFmtId="38" fontId="13" fillId="5" borderId="14" xfId="1" applyFont="1" applyFill="1" applyBorder="1" applyAlignment="1">
      <alignment horizontal="left" vertical="center" wrapText="1"/>
    </xf>
    <xf numFmtId="38" fontId="0" fillId="0" borderId="0" xfId="1" applyFont="1"/>
    <xf numFmtId="0" fontId="15" fillId="5" borderId="0" xfId="0" applyFont="1" applyFill="1" applyBorder="1" applyAlignment="1">
      <alignment horizontal="left" vertical="center" wrapText="1"/>
    </xf>
    <xf numFmtId="0" fontId="15" fillId="0" borderId="0" xfId="0" applyFont="1"/>
    <xf numFmtId="38" fontId="15" fillId="5" borderId="0" xfId="1" applyFont="1" applyFill="1" applyBorder="1" applyAlignment="1">
      <alignment horizontal="center" vertical="center" wrapText="1"/>
    </xf>
    <xf numFmtId="57" fontId="15" fillId="5" borderId="0" xfId="0" applyNumberFormat="1" applyFont="1" applyFill="1" applyBorder="1" applyAlignment="1">
      <alignment horizontal="right" vertical="center" wrapText="1"/>
    </xf>
    <xf numFmtId="0" fontId="15" fillId="5" borderId="0" xfId="1" applyNumberFormat="1" applyFont="1" applyFill="1" applyBorder="1" applyAlignment="1">
      <alignment horizontal="left" vertical="center" wrapText="1"/>
    </xf>
    <xf numFmtId="38" fontId="15" fillId="5" borderId="0" xfId="1" applyFont="1" applyFill="1" applyBorder="1" applyAlignment="1">
      <alignment horizontal="left" vertical="center" wrapText="1"/>
    </xf>
    <xf numFmtId="0" fontId="15" fillId="5" borderId="0" xfId="1" applyNumberFormat="1" applyFont="1" applyFill="1" applyBorder="1" applyAlignment="1">
      <alignment horizontal="center" vertical="center" wrapText="1"/>
    </xf>
    <xf numFmtId="12" fontId="15" fillId="5" borderId="0" xfId="1" applyNumberFormat="1" applyFont="1" applyFill="1" applyBorder="1" applyAlignment="1">
      <alignment horizontal="center" vertical="center" wrapText="1"/>
    </xf>
    <xf numFmtId="177" fontId="15" fillId="5" borderId="0" xfId="1" applyNumberFormat="1" applyFont="1" applyFill="1" applyBorder="1" applyAlignment="1">
      <alignment vertical="center" wrapText="1"/>
    </xf>
    <xf numFmtId="177" fontId="15" fillId="5" borderId="0" xfId="1" applyNumberFormat="1" applyFont="1" applyFill="1" applyBorder="1" applyAlignment="1">
      <alignment horizontal="center" vertical="center" wrapText="1"/>
    </xf>
    <xf numFmtId="57" fontId="15" fillId="5" borderId="0" xfId="1" applyNumberFormat="1" applyFont="1" applyFill="1" applyBorder="1" applyAlignment="1">
      <alignment horizontal="left" vertical="center" wrapText="1"/>
    </xf>
    <xf numFmtId="38" fontId="15" fillId="0" borderId="0" xfId="1" applyFont="1" applyFill="1" applyBorder="1" applyAlignment="1">
      <alignment horizontal="left" vertical="center" wrapText="1"/>
    </xf>
    <xf numFmtId="0" fontId="13" fillId="2" borderId="13" xfId="0" applyFont="1" applyFill="1" applyBorder="1" applyAlignment="1" applyProtection="1">
      <alignment horizontal="left" vertical="center" wrapText="1"/>
      <protection locked="0"/>
    </xf>
    <xf numFmtId="0" fontId="13" fillId="2" borderId="13" xfId="0" applyFont="1" applyFill="1" applyBorder="1" applyAlignment="1" applyProtection="1">
      <alignment horizontal="right" vertical="center" wrapText="1"/>
      <protection locked="0"/>
    </xf>
    <xf numFmtId="57" fontId="13" fillId="2" borderId="13" xfId="0" applyNumberFormat="1" applyFont="1" applyFill="1" applyBorder="1" applyAlignment="1" applyProtection="1">
      <alignment horizontal="right" vertical="center" wrapText="1"/>
      <protection locked="0"/>
    </xf>
    <xf numFmtId="0" fontId="13" fillId="2" borderId="10" xfId="0" applyFont="1" applyFill="1" applyBorder="1" applyAlignment="1" applyProtection="1">
      <alignment horizontal="left" vertical="center" wrapText="1"/>
      <protection locked="0"/>
    </xf>
    <xf numFmtId="57" fontId="13" fillId="2" borderId="10" xfId="0" applyNumberFormat="1" applyFont="1" applyFill="1" applyBorder="1" applyAlignment="1" applyProtection="1">
      <alignment horizontal="right" vertical="center" wrapText="1"/>
      <protection locked="0"/>
    </xf>
    <xf numFmtId="57" fontId="13" fillId="2" borderId="10" xfId="0" applyNumberFormat="1" applyFont="1" applyFill="1" applyBorder="1" applyAlignment="1" applyProtection="1">
      <alignment horizontal="left" vertical="center" wrapText="1"/>
      <protection locked="0"/>
    </xf>
    <xf numFmtId="57" fontId="13" fillId="2" borderId="12" xfId="1" applyNumberFormat="1" applyFont="1" applyFill="1" applyBorder="1" applyAlignment="1" applyProtection="1">
      <alignment horizontal="left" vertical="center" wrapText="1"/>
      <protection locked="0"/>
    </xf>
    <xf numFmtId="38" fontId="13" fillId="2" borderId="12" xfId="1" applyFont="1" applyFill="1" applyBorder="1" applyAlignment="1" applyProtection="1">
      <alignment horizontal="left" vertical="center" wrapText="1"/>
      <protection locked="0"/>
    </xf>
    <xf numFmtId="57" fontId="13" fillId="2" borderId="9" xfId="1" applyNumberFormat="1" applyFont="1" applyFill="1" applyBorder="1" applyAlignment="1" applyProtection="1">
      <alignment horizontal="left" vertical="center" wrapText="1"/>
      <protection locked="0"/>
    </xf>
    <xf numFmtId="38" fontId="13" fillId="2" borderId="9" xfId="1" applyFont="1" applyFill="1" applyBorder="1" applyAlignment="1" applyProtection="1">
      <alignment horizontal="left" vertical="center" wrapText="1"/>
      <protection locked="0"/>
    </xf>
    <xf numFmtId="38" fontId="13" fillId="2" borderId="1" xfId="1" applyFont="1" applyFill="1" applyBorder="1" applyAlignment="1" applyProtection="1">
      <alignment horizontal="left" vertical="center" wrapText="1"/>
      <protection locked="0"/>
    </xf>
    <xf numFmtId="177" fontId="13" fillId="2" borderId="13" xfId="1" applyNumberFormat="1" applyFont="1" applyFill="1" applyBorder="1" applyAlignment="1" applyProtection="1">
      <alignment vertical="center" wrapText="1"/>
      <protection locked="0"/>
    </xf>
    <xf numFmtId="177" fontId="13" fillId="2" borderId="10" xfId="1" applyNumberFormat="1" applyFont="1" applyFill="1" applyBorder="1" applyAlignment="1" applyProtection="1">
      <alignment vertical="center" wrapText="1"/>
      <protection locked="0"/>
    </xf>
    <xf numFmtId="0" fontId="12" fillId="3" borderId="0" xfId="0" applyFont="1" applyFill="1"/>
    <xf numFmtId="0" fontId="15" fillId="0" borderId="0" xfId="0" applyFont="1" applyAlignment="1"/>
    <xf numFmtId="0" fontId="15" fillId="5" borderId="0" xfId="0" applyFont="1" applyFill="1" applyBorder="1" applyAlignment="1">
      <alignment horizontal="left"/>
    </xf>
    <xf numFmtId="178" fontId="13" fillId="0" borderId="13" xfId="1" applyNumberFormat="1" applyFont="1" applyFill="1" applyBorder="1" applyAlignment="1" applyProtection="1">
      <alignment vertical="center" wrapText="1"/>
      <protection locked="0"/>
    </xf>
    <xf numFmtId="177" fontId="13" fillId="0" borderId="13" xfId="1" applyNumberFormat="1" applyFont="1" applyFill="1" applyBorder="1" applyAlignment="1" applyProtection="1">
      <alignment vertical="center" wrapText="1"/>
      <protection locked="0"/>
    </xf>
    <xf numFmtId="176" fontId="4" fillId="4" borderId="3" xfId="0" applyNumberFormat="1" applyFont="1" applyFill="1" applyBorder="1" applyAlignment="1">
      <alignment horizontal="right" vertical="center"/>
    </xf>
    <xf numFmtId="57" fontId="14" fillId="5" borderId="1" xfId="1" applyNumberFormat="1" applyFont="1" applyFill="1" applyBorder="1" applyAlignment="1">
      <alignment vertical="center"/>
    </xf>
    <xf numFmtId="57" fontId="16" fillId="5" borderId="1" xfId="1" applyNumberFormat="1" applyFont="1" applyFill="1" applyBorder="1" applyAlignment="1">
      <alignment vertical="center"/>
    </xf>
    <xf numFmtId="176" fontId="4" fillId="4" borderId="3" xfId="0" applyNumberFormat="1" applyFont="1" applyFill="1" applyBorder="1" applyAlignment="1">
      <alignment horizontal="right" vertical="center"/>
    </xf>
    <xf numFmtId="0" fontId="13" fillId="0" borderId="13" xfId="1" applyNumberFormat="1" applyFont="1" applyFill="1" applyBorder="1" applyAlignment="1">
      <alignment horizontal="left" vertical="center" wrapText="1"/>
    </xf>
    <xf numFmtId="0" fontId="13" fillId="0" borderId="14" xfId="1" applyNumberFormat="1" applyFont="1" applyFill="1" applyBorder="1" applyAlignment="1">
      <alignment horizontal="center" vertical="center" wrapText="1"/>
    </xf>
    <xf numFmtId="38" fontId="13" fillId="2" borderId="2" xfId="1" applyFont="1" applyFill="1" applyBorder="1" applyAlignment="1" applyProtection="1">
      <alignment horizontal="left" vertical="center" wrapText="1"/>
      <protection locked="0"/>
    </xf>
    <xf numFmtId="38" fontId="13" fillId="2" borderId="16" xfId="1" applyFont="1" applyFill="1" applyBorder="1" applyAlignment="1" applyProtection="1">
      <alignment horizontal="left" vertical="center" wrapText="1"/>
      <protection locked="0"/>
    </xf>
    <xf numFmtId="57" fontId="16" fillId="5" borderId="0" xfId="1" applyNumberFormat="1" applyFont="1" applyFill="1" applyBorder="1" applyAlignment="1">
      <alignment vertical="center"/>
    </xf>
    <xf numFmtId="0" fontId="16" fillId="0" borderId="0" xfId="0" applyFont="1"/>
    <xf numFmtId="38" fontId="18" fillId="0" borderId="1" xfId="1" applyFont="1" applyFill="1" applyBorder="1" applyAlignment="1">
      <alignment vertical="center"/>
    </xf>
    <xf numFmtId="57" fontId="13" fillId="0" borderId="12" xfId="1" applyNumberFormat="1" applyFont="1" applyFill="1" applyBorder="1" applyAlignment="1">
      <alignment horizontal="left" vertical="center" wrapText="1"/>
    </xf>
    <xf numFmtId="57" fontId="13" fillId="0" borderId="14" xfId="1" applyNumberFormat="1" applyFont="1" applyFill="1" applyBorder="1" applyAlignment="1">
      <alignment horizontal="left" vertical="center" wrapText="1"/>
    </xf>
    <xf numFmtId="57" fontId="13" fillId="0" borderId="9" xfId="1" applyNumberFormat="1" applyFont="1" applyFill="1" applyBorder="1" applyAlignment="1">
      <alignment horizontal="left" vertical="center" wrapText="1"/>
    </xf>
    <xf numFmtId="57" fontId="13" fillId="0" borderId="11" xfId="1" applyNumberFormat="1" applyFont="1" applyFill="1" applyBorder="1" applyAlignment="1">
      <alignment horizontal="left" vertical="center" wrapText="1"/>
    </xf>
    <xf numFmtId="57" fontId="20" fillId="5" borderId="1" xfId="1" applyNumberFormat="1" applyFont="1" applyFill="1" applyBorder="1" applyAlignment="1">
      <alignment vertical="center"/>
    </xf>
    <xf numFmtId="57" fontId="14" fillId="5" borderId="1" xfId="1" applyNumberFormat="1" applyFont="1" applyFill="1" applyBorder="1" applyAlignment="1">
      <alignment horizontal="left" vertical="center"/>
    </xf>
    <xf numFmtId="38" fontId="14" fillId="5" borderId="1" xfId="1" applyFont="1" applyFill="1" applyBorder="1" applyAlignment="1">
      <alignment horizontal="left" vertical="center"/>
    </xf>
    <xf numFmtId="176" fontId="4" fillId="4" borderId="3" xfId="0" applyNumberFormat="1" applyFont="1" applyFill="1" applyBorder="1" applyAlignment="1">
      <alignment horizontal="right" vertical="center"/>
    </xf>
    <xf numFmtId="0" fontId="0" fillId="0" borderId="4" xfId="0" applyBorder="1" applyAlignment="1">
      <alignment horizontal="right" vertical="center"/>
    </xf>
    <xf numFmtId="0" fontId="0" fillId="0" borderId="5" xfId="0" applyBorder="1" applyAlignment="1">
      <alignment horizontal="right" vertical="center"/>
    </xf>
    <xf numFmtId="40" fontId="4" fillId="4" borderId="7" xfId="1" applyNumberFormat="1" applyFont="1" applyFill="1" applyBorder="1" applyAlignment="1">
      <alignment horizontal="center" vertical="center"/>
    </xf>
    <xf numFmtId="0" fontId="0" fillId="0" borderId="0" xfId="0" applyAlignment="1">
      <alignment horizontal="center" vertical="center"/>
    </xf>
    <xf numFmtId="0" fontId="0" fillId="0" borderId="8" xfId="0" applyBorder="1" applyAlignment="1">
      <alignment horizontal="center" vertical="center"/>
    </xf>
    <xf numFmtId="38" fontId="19" fillId="7" borderId="1" xfId="1" applyFont="1" applyFill="1" applyBorder="1" applyAlignment="1">
      <alignment horizontal="center" vertical="center"/>
    </xf>
    <xf numFmtId="0" fontId="4" fillId="0" borderId="2" xfId="0" applyFont="1" applyBorder="1" applyAlignment="1">
      <alignment horizontal="center" vertical="center"/>
    </xf>
    <xf numFmtId="0" fontId="4" fillId="0" borderId="6" xfId="0" applyFont="1" applyBorder="1" applyAlignment="1">
      <alignment horizontal="center" vertical="center"/>
    </xf>
    <xf numFmtId="0" fontId="4" fillId="0" borderId="9" xfId="0" applyFont="1" applyBorder="1" applyAlignment="1">
      <alignment horizontal="center" vertical="center"/>
    </xf>
    <xf numFmtId="0" fontId="4" fillId="0" borderId="3" xfId="0" applyFont="1" applyBorder="1" applyAlignment="1">
      <alignment horizontal="center" vertical="center"/>
    </xf>
    <xf numFmtId="0" fontId="4" fillId="0" borderId="4" xfId="0" applyFont="1" applyBorder="1" applyAlignment="1">
      <alignment horizontal="center" vertical="center"/>
    </xf>
    <xf numFmtId="0" fontId="4" fillId="0" borderId="5" xfId="0" applyFont="1" applyBorder="1" applyAlignment="1">
      <alignment horizontal="center" vertical="center"/>
    </xf>
    <xf numFmtId="0" fontId="4" fillId="0" borderId="7" xfId="0" applyFont="1" applyBorder="1" applyAlignment="1">
      <alignment horizontal="center" vertical="center"/>
    </xf>
    <xf numFmtId="0" fontId="4" fillId="0" borderId="0" xfId="0" applyFont="1" applyBorder="1" applyAlignment="1">
      <alignment horizontal="center" vertical="center"/>
    </xf>
    <xf numFmtId="0" fontId="4" fillId="0" borderId="8" xfId="0" applyFont="1" applyBorder="1" applyAlignment="1">
      <alignment horizontal="center" vertical="center"/>
    </xf>
    <xf numFmtId="0" fontId="4" fillId="0" borderId="10" xfId="0" applyFont="1" applyBorder="1" applyAlignment="1">
      <alignment horizontal="center" vertical="center"/>
    </xf>
    <xf numFmtId="0" fontId="4" fillId="0" borderId="1" xfId="0" applyFont="1" applyBorder="1" applyAlignment="1">
      <alignment horizontal="center" vertical="center"/>
    </xf>
    <xf numFmtId="0" fontId="4" fillId="0" borderId="11" xfId="0" applyFont="1" applyBorder="1" applyAlignment="1">
      <alignment horizontal="center" vertical="center"/>
    </xf>
    <xf numFmtId="0" fontId="4" fillId="0" borderId="2" xfId="0" applyFont="1" applyBorder="1" applyAlignment="1">
      <alignment horizontal="center" vertical="center" wrapText="1"/>
    </xf>
    <xf numFmtId="0" fontId="4" fillId="0" borderId="9" xfId="0" applyFont="1" applyBorder="1" applyAlignment="1">
      <alignment horizontal="center" vertical="center" wrapText="1"/>
    </xf>
    <xf numFmtId="0" fontId="8" fillId="0" borderId="2" xfId="0" applyFont="1" applyBorder="1" applyAlignment="1">
      <alignment horizontal="center" vertical="center" wrapText="1"/>
    </xf>
    <xf numFmtId="0" fontId="8" fillId="0" borderId="9" xfId="0" applyFont="1" applyBorder="1" applyAlignment="1">
      <alignment horizontal="center" vertical="center" wrapText="1"/>
    </xf>
  </cellXfs>
  <cellStyles count="2">
    <cellStyle name="桁区切り" xfId="1" builtinId="6"/>
    <cellStyle name="標準" xfId="0" builtinId="0"/>
  </cellStyles>
  <dxfs count="0"/>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8080FF"/>
      <rgbColor rgb="00802060"/>
      <rgbColor rgb="00FFFFC0"/>
      <rgbColor rgb="00A0E0E0"/>
      <rgbColor rgb="00600080"/>
      <rgbColor rgb="00FF8080"/>
      <rgbColor rgb="000080C0"/>
      <rgbColor rgb="00C0C0FF"/>
      <rgbColor rgb="00000080"/>
      <rgbColor rgb="00FF00FF"/>
      <rgbColor rgb="00FFFF00"/>
      <rgbColor rgb="0000FFFF"/>
      <rgbColor rgb="00800080"/>
      <rgbColor rgb="00800000"/>
      <rgbColor rgb="00008080"/>
      <rgbColor rgb="000000FF"/>
      <rgbColor rgb="0000CCFF"/>
      <rgbColor rgb="0069FFFF"/>
      <rgbColor rgb="00CCFFCC"/>
      <rgbColor rgb="00FFFF99"/>
      <rgbColor rgb="00A6CAF0"/>
      <rgbColor rgb="00CC9CCC"/>
      <rgbColor rgb="00CC99FF"/>
      <rgbColor rgb="00E3E3E3"/>
      <rgbColor rgb="003366FF"/>
      <rgbColor rgb="0033CCCC"/>
      <rgbColor rgb="00339933"/>
      <rgbColor rgb="00999933"/>
      <rgbColor rgb="00996633"/>
      <rgbColor rgb="00996666"/>
      <rgbColor rgb="00666699"/>
      <rgbColor rgb="00969696"/>
      <rgbColor rgb="003333CC"/>
      <rgbColor rgb="00336666"/>
      <rgbColor rgb="00003300"/>
      <rgbColor rgb="00333300"/>
      <rgbColor rgb="00663300"/>
      <rgbColor rgb="00993366"/>
      <rgbColor rgb="00333399"/>
      <rgbColor rgb="00424242"/>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alcChain" Target="calcChain.xml"/><Relationship Id="rId5" Type="http://schemas.openxmlformats.org/officeDocument/2006/relationships/worksheet" Target="worksheets/sheet5.xml"/><Relationship Id="rId10" Type="http://schemas.openxmlformats.org/officeDocument/2006/relationships/sheetMetadata" Target="metadata.xml"/><Relationship Id="rId4" Type="http://schemas.openxmlformats.org/officeDocument/2006/relationships/worksheet" Target="worksheets/sheet4.xml"/><Relationship Id="rId9"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twoCellAnchor>
    <xdr:from>
      <xdr:col>4</xdr:col>
      <xdr:colOff>78318</xdr:colOff>
      <xdr:row>27</xdr:row>
      <xdr:rowOff>95249</xdr:rowOff>
    </xdr:from>
    <xdr:to>
      <xdr:col>6</xdr:col>
      <xdr:colOff>1475317</xdr:colOff>
      <xdr:row>39</xdr:row>
      <xdr:rowOff>48684</xdr:rowOff>
    </xdr:to>
    <xdr:sp macro="" textlink="">
      <xdr:nvSpPr>
        <xdr:cNvPr id="4" name="角丸四角形 3">
          <a:extLst>
            <a:ext uri="{FF2B5EF4-FFF2-40B4-BE49-F238E27FC236}">
              <a16:creationId xmlns:a16="http://schemas.microsoft.com/office/drawing/2014/main" id="{00000000-0008-0000-0200-000004000000}"/>
            </a:ext>
          </a:extLst>
        </xdr:cNvPr>
        <xdr:cNvSpPr/>
      </xdr:nvSpPr>
      <xdr:spPr>
        <a:xfrm>
          <a:off x="6644218" y="3930649"/>
          <a:ext cx="4444999" cy="1782235"/>
        </a:xfrm>
        <a:prstGeom prst="roundRect">
          <a:avLst>
            <a:gd name="adj" fmla="val 9111"/>
          </a:avLst>
        </a:prstGeom>
        <a:noFill/>
        <a:ln>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100">
              <a:solidFill>
                <a:srgbClr val="FF0000"/>
              </a:solidFill>
            </a:rPr>
            <a:t>設備シートの種目（</a:t>
          </a:r>
          <a:r>
            <a:rPr kumimoji="1" lang="en-US" altLang="ja-JP" sz="1100">
              <a:solidFill>
                <a:srgbClr val="FF0000"/>
              </a:solidFill>
            </a:rPr>
            <a:t>J</a:t>
          </a:r>
          <a:r>
            <a:rPr kumimoji="1" lang="ja-JP" altLang="en-US" sz="1100">
              <a:solidFill>
                <a:srgbClr val="FF0000"/>
              </a:solidFill>
            </a:rPr>
            <a:t>欄）に「１区分」に対応するための種目を決めるため、リストに名前を設定する。</a:t>
          </a:r>
          <a:endParaRPr kumimoji="1" lang="en-US" altLang="ja-JP" sz="1100">
            <a:solidFill>
              <a:srgbClr val="FF0000"/>
            </a:solidFill>
          </a:endParaRPr>
        </a:p>
        <a:p>
          <a:pPr algn="l"/>
          <a:endParaRPr kumimoji="1" lang="en-US" altLang="ja-JP" sz="1100">
            <a:solidFill>
              <a:srgbClr val="FF0000"/>
            </a:solidFill>
          </a:endParaRPr>
        </a:p>
        <a:p>
          <a:pPr algn="l"/>
          <a:r>
            <a:rPr kumimoji="1" lang="ja-JP" altLang="en-US" sz="1100">
              <a:solidFill>
                <a:srgbClr val="FF0000"/>
              </a:solidFill>
            </a:rPr>
            <a:t>例）へき地診療所の場合、</a:t>
          </a:r>
          <a:r>
            <a:rPr kumimoji="1" lang="en-US" altLang="ja-JP" sz="1100">
              <a:solidFill>
                <a:srgbClr val="FF0000"/>
              </a:solidFill>
            </a:rPr>
            <a:t>B7</a:t>
          </a:r>
          <a:r>
            <a:rPr kumimoji="1" lang="ja-JP" altLang="en-US" sz="1100">
              <a:solidFill>
                <a:srgbClr val="FF0000"/>
              </a:solidFill>
            </a:rPr>
            <a:t>：</a:t>
          </a:r>
          <a:r>
            <a:rPr kumimoji="1" lang="en-US" altLang="ja-JP" sz="1100">
              <a:solidFill>
                <a:srgbClr val="FF0000"/>
              </a:solidFill>
            </a:rPr>
            <a:t>D7</a:t>
          </a:r>
          <a:r>
            <a:rPr kumimoji="1" lang="ja-JP" altLang="en-US" sz="1100">
              <a:solidFill>
                <a:srgbClr val="FF0000"/>
              </a:solidFill>
            </a:rPr>
            <a:t>を選択して、コマンドの数式の名前から「選択範囲から作成」→「左端列」にチェック</a:t>
          </a:r>
          <a:endParaRPr kumimoji="1" lang="en-US" altLang="ja-JP" sz="1100">
            <a:solidFill>
              <a:srgbClr val="FF0000"/>
            </a:solidFill>
          </a:endParaRPr>
        </a:p>
        <a:p>
          <a:pPr algn="l"/>
          <a:endParaRPr kumimoji="1" lang="en-US" altLang="ja-JP" sz="1100">
            <a:solidFill>
              <a:srgbClr val="FF0000"/>
            </a:solidFill>
          </a:endParaRPr>
        </a:p>
        <a:p>
          <a:pPr algn="l"/>
          <a:r>
            <a:rPr kumimoji="1" lang="ja-JP" altLang="en-US" sz="1100">
              <a:solidFill>
                <a:srgbClr val="FF0000"/>
              </a:solidFill>
            </a:rPr>
            <a:t>設備シートの種目（</a:t>
          </a:r>
          <a:r>
            <a:rPr kumimoji="1" lang="en-US" altLang="ja-JP" sz="1100">
              <a:solidFill>
                <a:srgbClr val="FF0000"/>
              </a:solidFill>
            </a:rPr>
            <a:t>J</a:t>
          </a:r>
          <a:r>
            <a:rPr kumimoji="1" lang="ja-JP" altLang="en-US" sz="1100">
              <a:solidFill>
                <a:srgbClr val="FF0000"/>
              </a:solidFill>
            </a:rPr>
            <a:t>欄）にデータ入力規則を設定</a:t>
          </a:r>
          <a:endParaRPr kumimoji="1" lang="en-US" altLang="ja-JP" sz="1100">
            <a:solidFill>
              <a:srgbClr val="FF0000"/>
            </a:solidFill>
          </a:endParaRPr>
        </a:p>
        <a:p>
          <a:pPr algn="l"/>
          <a:r>
            <a:rPr kumimoji="1" lang="ja-JP" altLang="en-US" sz="1100">
              <a:solidFill>
                <a:srgbClr val="FF0000"/>
              </a:solidFill>
            </a:rPr>
            <a:t>「リスト」→元の値に「</a:t>
          </a:r>
          <a:r>
            <a:rPr kumimoji="1" lang="en-US" altLang="ja-JP" sz="1100">
              <a:solidFill>
                <a:srgbClr val="FF0000"/>
              </a:solidFill>
            </a:rPr>
            <a:t>=INDIRECT(I6)</a:t>
          </a:r>
          <a:r>
            <a:rPr kumimoji="1" lang="ja-JP" altLang="en-US" sz="1100">
              <a:solidFill>
                <a:srgbClr val="FF0000"/>
              </a:solidFill>
            </a:rPr>
            <a:t>」</a:t>
          </a:r>
          <a:endParaRPr kumimoji="1" lang="en-US" altLang="ja-JP" sz="1100">
            <a:solidFill>
              <a:srgbClr val="FF0000"/>
            </a:solidFill>
          </a:endParaRPr>
        </a:p>
        <a:p>
          <a:pPr algn="l"/>
          <a:endParaRPr kumimoji="1" lang="en-US" altLang="ja-JP" sz="1100">
            <a:solidFill>
              <a:srgbClr val="FF0000"/>
            </a:solidFill>
          </a:endParaRPr>
        </a:p>
        <a:p>
          <a:pPr algn="l"/>
          <a:endParaRPr kumimoji="1" lang="ja-JP" altLang="en-US" sz="1100">
            <a:solidFill>
              <a:srgbClr val="FF0000"/>
            </a:solidFill>
          </a:endParaRPr>
        </a:p>
      </xdr:txBody>
    </xdr:sp>
    <xdr:clientData/>
  </xdr:twoCellAnchor>
  <xdr:twoCellAnchor>
    <xdr:from>
      <xdr:col>0</xdr:col>
      <xdr:colOff>2264833</xdr:colOff>
      <xdr:row>4</xdr:row>
      <xdr:rowOff>84667</xdr:rowOff>
    </xdr:from>
    <xdr:to>
      <xdr:col>6</xdr:col>
      <xdr:colOff>1016000</xdr:colOff>
      <xdr:row>43</xdr:row>
      <xdr:rowOff>169334</xdr:rowOff>
    </xdr:to>
    <xdr:sp macro="" textlink="">
      <xdr:nvSpPr>
        <xdr:cNvPr id="2" name="雲 1">
          <a:extLst>
            <a:ext uri="{FF2B5EF4-FFF2-40B4-BE49-F238E27FC236}">
              <a16:creationId xmlns:a16="http://schemas.microsoft.com/office/drawing/2014/main" id="{5554E7EF-2AA1-E03A-0FE1-1D740711F979}"/>
            </a:ext>
          </a:extLst>
        </xdr:cNvPr>
        <xdr:cNvSpPr/>
      </xdr:nvSpPr>
      <xdr:spPr>
        <a:xfrm>
          <a:off x="2264833" y="698500"/>
          <a:ext cx="14859000" cy="6021917"/>
        </a:xfrm>
        <a:prstGeom prst="cloud">
          <a:avLst/>
        </a:prstGeom>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4400" b="1" kern="1200" cap="none" spc="0">
              <a:ln w="10160">
                <a:solidFill>
                  <a:schemeClr val="accent5"/>
                </a:solidFill>
                <a:prstDash val="solid"/>
              </a:ln>
              <a:solidFill>
                <a:srgbClr val="FFFFFF"/>
              </a:solidFill>
              <a:effectLst>
                <a:outerShdw blurRad="38100" dist="22860" dir="5400000" algn="tl" rotWithShape="0">
                  <a:srgbClr val="000000">
                    <a:alpha val="30000"/>
                  </a:srgbClr>
                </a:outerShdw>
              </a:effectLst>
            </a:rPr>
            <a:t>このシートは削除しないでください。</a:t>
          </a: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1</xdr:col>
      <xdr:colOff>209550</xdr:colOff>
      <xdr:row>3</xdr:row>
      <xdr:rowOff>9525</xdr:rowOff>
    </xdr:from>
    <xdr:to>
      <xdr:col>15</xdr:col>
      <xdr:colOff>133350</xdr:colOff>
      <xdr:row>40</xdr:row>
      <xdr:rowOff>87842</xdr:rowOff>
    </xdr:to>
    <xdr:sp macro="" textlink="">
      <xdr:nvSpPr>
        <xdr:cNvPr id="2" name="雲 1">
          <a:extLst>
            <a:ext uri="{FF2B5EF4-FFF2-40B4-BE49-F238E27FC236}">
              <a16:creationId xmlns:a16="http://schemas.microsoft.com/office/drawing/2014/main" id="{7F54103C-A083-4DE0-8DEB-3B48360A52E5}"/>
            </a:ext>
          </a:extLst>
        </xdr:cNvPr>
        <xdr:cNvSpPr/>
      </xdr:nvSpPr>
      <xdr:spPr>
        <a:xfrm>
          <a:off x="1066800" y="466725"/>
          <a:ext cx="14859000" cy="6021917"/>
        </a:xfrm>
        <a:prstGeom prst="cloud">
          <a:avLst/>
        </a:prstGeom>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4400" b="1" kern="1200" cap="none" spc="0">
              <a:ln w="10160">
                <a:solidFill>
                  <a:schemeClr val="accent5"/>
                </a:solidFill>
                <a:prstDash val="solid"/>
              </a:ln>
              <a:solidFill>
                <a:srgbClr val="FFFFFF"/>
              </a:solidFill>
              <a:effectLst>
                <a:outerShdw blurRad="38100" dist="22860" dir="5400000" algn="tl" rotWithShape="0">
                  <a:srgbClr val="000000">
                    <a:alpha val="30000"/>
                  </a:srgbClr>
                </a:outerShdw>
              </a:effectLst>
            </a:rPr>
            <a:t>このシートは削除しないでください。</a:t>
          </a:r>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0</xdr:col>
      <xdr:colOff>266700</xdr:colOff>
      <xdr:row>2</xdr:row>
      <xdr:rowOff>19050</xdr:rowOff>
    </xdr:from>
    <xdr:to>
      <xdr:col>12</xdr:col>
      <xdr:colOff>657225</xdr:colOff>
      <xdr:row>37</xdr:row>
      <xdr:rowOff>40217</xdr:rowOff>
    </xdr:to>
    <xdr:sp macro="" textlink="">
      <xdr:nvSpPr>
        <xdr:cNvPr id="2" name="雲 1">
          <a:extLst>
            <a:ext uri="{FF2B5EF4-FFF2-40B4-BE49-F238E27FC236}">
              <a16:creationId xmlns:a16="http://schemas.microsoft.com/office/drawing/2014/main" id="{358CE57B-8457-4CF8-9FDC-3EEBE06F4224}"/>
            </a:ext>
          </a:extLst>
        </xdr:cNvPr>
        <xdr:cNvSpPr/>
      </xdr:nvSpPr>
      <xdr:spPr>
        <a:xfrm>
          <a:off x="266700" y="361950"/>
          <a:ext cx="14859000" cy="6021917"/>
        </a:xfrm>
        <a:prstGeom prst="cloud">
          <a:avLst/>
        </a:prstGeom>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4400" b="1" kern="1200" cap="none" spc="0">
              <a:ln w="10160">
                <a:solidFill>
                  <a:schemeClr val="accent5"/>
                </a:solidFill>
                <a:prstDash val="solid"/>
              </a:ln>
              <a:solidFill>
                <a:srgbClr val="FFFFFF"/>
              </a:solidFill>
              <a:effectLst>
                <a:outerShdw blurRad="38100" dist="22860" dir="5400000" algn="tl" rotWithShape="0">
                  <a:srgbClr val="000000">
                    <a:alpha val="30000"/>
                  </a:srgbClr>
                </a:outerShdw>
              </a:effectLst>
            </a:rPr>
            <a:t>このシートは削除しないでください。</a:t>
          </a:r>
        </a:p>
      </xdr:txBody>
    </xdr:sp>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2.v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3" Type="http://schemas.openxmlformats.org/officeDocument/2006/relationships/comments" Target="../comments3.xml"/><Relationship Id="rId2" Type="http://schemas.openxmlformats.org/officeDocument/2006/relationships/vmlDrawing" Target="../drawings/vmlDrawing3.v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3" Type="http://schemas.openxmlformats.org/officeDocument/2006/relationships/vmlDrawing" Target="../drawings/vmlDrawing4.vml"/><Relationship Id="rId2" Type="http://schemas.openxmlformats.org/officeDocument/2006/relationships/drawing" Target="../drawings/drawing1.xml"/><Relationship Id="rId1" Type="http://schemas.openxmlformats.org/officeDocument/2006/relationships/printerSettings" Target="../printerSettings/printerSettings4.bin"/><Relationship Id="rId4" Type="http://schemas.openxmlformats.org/officeDocument/2006/relationships/comments" Target="../comments4.xml"/></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drawing" Target="../drawings/drawing3.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18DD3E8-B118-4B30-A51C-1633B2F9B151}">
  <sheetPr>
    <tabColor theme="6"/>
    <pageSetUpPr fitToPage="1"/>
  </sheetPr>
  <dimension ref="A1:AG25"/>
  <sheetViews>
    <sheetView showGridLines="0" view="pageBreakPreview" zoomScale="85" zoomScaleNormal="75" zoomScaleSheetLayoutView="85" workbookViewId="0">
      <selection activeCell="I10" sqref="I10"/>
    </sheetView>
  </sheetViews>
  <sheetFormatPr defaultColWidth="9" defaultRowHeight="12" outlineLevelCol="1"/>
  <cols>
    <col min="1" max="1" width="6" style="1" customWidth="1" outlineLevel="1"/>
    <col min="2" max="2" width="9" style="1"/>
    <col min="3" max="3" width="9.08984375" style="4" hidden="1" customWidth="1" outlineLevel="1"/>
    <col min="4" max="4" width="13.6328125" style="1" hidden="1" customWidth="1" outlineLevel="1"/>
    <col min="5" max="5" width="9.08984375" style="1" hidden="1" customWidth="1" outlineLevel="1"/>
    <col min="6" max="6" width="13.6328125" style="1" hidden="1" customWidth="1" outlineLevel="1"/>
    <col min="7" max="7" width="13.6328125" style="1" customWidth="1" collapsed="1"/>
    <col min="8" max="8" width="12.7265625" style="1" bestFit="1" customWidth="1"/>
    <col min="9" max="9" width="31.26953125" style="4" customWidth="1"/>
    <col min="10" max="10" width="22.6328125" style="4" bestFit="1" customWidth="1"/>
    <col min="11" max="11" width="9.453125" style="4" customWidth="1" outlineLevel="1"/>
    <col min="12" max="12" width="9.36328125" style="4" customWidth="1" outlineLevel="1"/>
    <col min="13" max="13" width="24.6328125" style="1" customWidth="1"/>
    <col min="14" max="15" width="12.6328125" style="1" customWidth="1"/>
    <col min="16" max="16" width="8.6328125" style="1" customWidth="1"/>
    <col min="17" max="27" width="12.6328125" style="1" customWidth="1"/>
    <col min="28" max="29" width="12.6328125" style="1" customWidth="1" outlineLevel="1"/>
    <col min="30" max="30" width="12.08984375" style="1" customWidth="1" outlineLevel="1"/>
    <col min="31" max="31" width="13.08984375" style="1" customWidth="1" outlineLevel="1"/>
    <col min="32" max="32" width="12.6328125" style="1" customWidth="1"/>
    <col min="33" max="33" width="40.6328125" style="1" customWidth="1"/>
    <col min="34" max="16384" width="9" style="1"/>
  </cols>
  <sheetData>
    <row r="1" spans="1:33" s="9" customFormat="1" ht="23.5">
      <c r="A1" s="36"/>
      <c r="B1" s="207" t="s">
        <v>243</v>
      </c>
      <c r="C1" s="207"/>
      <c r="D1" s="207"/>
      <c r="E1" s="207"/>
      <c r="F1" s="207"/>
      <c r="G1" s="207"/>
      <c r="H1" s="207"/>
      <c r="I1" s="207"/>
      <c r="J1" s="207"/>
      <c r="K1" s="208" t="s">
        <v>124</v>
      </c>
      <c r="L1" s="208"/>
      <c r="M1" s="208"/>
      <c r="N1" s="208"/>
      <c r="O1" s="8"/>
      <c r="P1" s="8"/>
      <c r="Q1" s="8"/>
      <c r="R1" s="8"/>
      <c r="S1" s="8"/>
      <c r="T1" s="8"/>
      <c r="U1" s="8"/>
      <c r="V1" s="8"/>
      <c r="W1" s="8"/>
      <c r="X1" s="8"/>
      <c r="Y1" s="8"/>
      <c r="Z1" s="201"/>
      <c r="AA1" s="201"/>
      <c r="AB1" s="215" t="s">
        <v>237</v>
      </c>
      <c r="AC1" s="215"/>
      <c r="AD1" s="215"/>
      <c r="AE1" s="215"/>
      <c r="AF1" s="201"/>
      <c r="AG1" s="201"/>
    </row>
    <row r="2" spans="1:33" s="2" customFormat="1" ht="13">
      <c r="A2" s="64"/>
      <c r="B2" s="65"/>
      <c r="C2" s="66"/>
      <c r="D2" s="67"/>
      <c r="E2" s="66"/>
      <c r="F2" s="67"/>
      <c r="G2" s="65"/>
      <c r="H2" s="65"/>
      <c r="I2" s="68"/>
      <c r="J2" s="68"/>
      <c r="K2" s="68"/>
      <c r="L2" s="68"/>
      <c r="M2" s="64"/>
      <c r="N2" s="69"/>
      <c r="O2" s="111" t="s">
        <v>0</v>
      </c>
      <c r="P2" s="111" t="s">
        <v>1</v>
      </c>
      <c r="Q2" s="111" t="s">
        <v>2</v>
      </c>
      <c r="R2" s="111" t="s">
        <v>3</v>
      </c>
      <c r="S2" s="209" t="s">
        <v>4</v>
      </c>
      <c r="T2" s="210"/>
      <c r="U2" s="211"/>
      <c r="V2" s="111" t="s">
        <v>5</v>
      </c>
      <c r="W2" s="111" t="s">
        <v>6</v>
      </c>
      <c r="X2" s="111" t="s">
        <v>7</v>
      </c>
      <c r="Y2" s="111" t="s">
        <v>8</v>
      </c>
      <c r="Z2" s="71" t="s">
        <v>9</v>
      </c>
      <c r="AA2" s="194" t="s">
        <v>10</v>
      </c>
      <c r="AB2" s="194" t="s">
        <v>11</v>
      </c>
      <c r="AC2" s="194" t="s">
        <v>213</v>
      </c>
      <c r="AD2" s="194" t="s">
        <v>214</v>
      </c>
      <c r="AE2" s="194" t="s">
        <v>215</v>
      </c>
      <c r="AF2" s="64"/>
      <c r="AG2" s="64"/>
    </row>
    <row r="3" spans="1:33" s="2" customFormat="1" ht="36">
      <c r="A3" s="74" t="s">
        <v>23</v>
      </c>
      <c r="B3" s="75" t="s">
        <v>12</v>
      </c>
      <c r="C3" s="76" t="s">
        <v>20</v>
      </c>
      <c r="D3" s="77"/>
      <c r="E3" s="76" t="s">
        <v>13</v>
      </c>
      <c r="F3" s="77"/>
      <c r="G3" s="78" t="s">
        <v>14</v>
      </c>
      <c r="H3" s="78" t="s">
        <v>112</v>
      </c>
      <c r="I3" s="79" t="s">
        <v>24</v>
      </c>
      <c r="J3" s="74" t="s">
        <v>25</v>
      </c>
      <c r="K3" s="80" t="s">
        <v>60</v>
      </c>
      <c r="L3" s="74" t="s">
        <v>61</v>
      </c>
      <c r="M3" s="79" t="s">
        <v>26</v>
      </c>
      <c r="N3" s="81" t="s">
        <v>27</v>
      </c>
      <c r="O3" s="81" t="s">
        <v>15</v>
      </c>
      <c r="P3" s="82" t="s">
        <v>28</v>
      </c>
      <c r="Q3" s="81" t="s">
        <v>16</v>
      </c>
      <c r="R3" s="83" t="s">
        <v>37</v>
      </c>
      <c r="S3" s="212" t="s">
        <v>29</v>
      </c>
      <c r="T3" s="213"/>
      <c r="U3" s="214"/>
      <c r="V3" s="81" t="s">
        <v>30</v>
      </c>
      <c r="W3" s="82" t="s">
        <v>38</v>
      </c>
      <c r="X3" s="82" t="s">
        <v>39</v>
      </c>
      <c r="Y3" s="82" t="s">
        <v>40</v>
      </c>
      <c r="Z3" s="82" t="s">
        <v>238</v>
      </c>
      <c r="AA3" s="82" t="s">
        <v>239</v>
      </c>
      <c r="AB3" s="74" t="s">
        <v>31</v>
      </c>
      <c r="AC3" s="82" t="s">
        <v>32</v>
      </c>
      <c r="AD3" s="82" t="s">
        <v>33</v>
      </c>
      <c r="AE3" s="82" t="s">
        <v>34</v>
      </c>
      <c r="AF3" s="79" t="s">
        <v>35</v>
      </c>
      <c r="AG3" s="79" t="s">
        <v>36</v>
      </c>
    </row>
    <row r="4" spans="1:33" s="3" customFormat="1">
      <c r="A4" s="86"/>
      <c r="B4" s="87"/>
      <c r="C4" s="88"/>
      <c r="D4" s="89"/>
      <c r="E4" s="88"/>
      <c r="F4" s="89"/>
      <c r="G4" s="88"/>
      <c r="H4" s="88"/>
      <c r="I4" s="86"/>
      <c r="J4" s="90"/>
      <c r="K4" s="90"/>
      <c r="L4" s="90"/>
      <c r="M4" s="91"/>
      <c r="N4" s="90"/>
      <c r="O4" s="91"/>
      <c r="P4" s="91"/>
      <c r="Q4" s="92"/>
      <c r="R4" s="92"/>
      <c r="S4" s="91" t="s">
        <v>179</v>
      </c>
      <c r="T4" s="91" t="s">
        <v>142</v>
      </c>
      <c r="U4" s="91" t="s">
        <v>178</v>
      </c>
      <c r="V4" s="91"/>
      <c r="W4" s="91"/>
      <c r="X4" s="91"/>
      <c r="Y4" s="91"/>
      <c r="Z4" s="91"/>
      <c r="AA4" s="91" t="s">
        <v>208</v>
      </c>
      <c r="AB4" s="93"/>
      <c r="AC4" s="91"/>
      <c r="AD4" s="91"/>
      <c r="AE4" s="91" t="s">
        <v>240</v>
      </c>
      <c r="AF4" s="95" t="s">
        <v>18</v>
      </c>
      <c r="AG4" s="86"/>
    </row>
    <row r="5" spans="1:33" s="47" customFormat="1">
      <c r="A5" s="37"/>
      <c r="B5" s="38"/>
      <c r="C5" s="39"/>
      <c r="D5" s="39"/>
      <c r="E5" s="39"/>
      <c r="F5" s="39"/>
      <c r="G5" s="39"/>
      <c r="H5" s="39"/>
      <c r="I5" s="40"/>
      <c r="J5" s="40"/>
      <c r="K5" s="40"/>
      <c r="L5" s="40"/>
      <c r="M5" s="41"/>
      <c r="N5" s="42"/>
      <c r="O5" s="43" t="s">
        <v>19</v>
      </c>
      <c r="P5" s="43" t="s">
        <v>19</v>
      </c>
      <c r="Q5" s="43" t="s">
        <v>19</v>
      </c>
      <c r="R5" s="43" t="s">
        <v>19</v>
      </c>
      <c r="S5" s="43" t="s">
        <v>19</v>
      </c>
      <c r="T5" s="43" t="s">
        <v>143</v>
      </c>
      <c r="U5" s="43" t="s">
        <v>144</v>
      </c>
      <c r="V5" s="43" t="s">
        <v>19</v>
      </c>
      <c r="W5" s="43" t="s">
        <v>19</v>
      </c>
      <c r="X5" s="43" t="s">
        <v>19</v>
      </c>
      <c r="Y5" s="43" t="s">
        <v>19</v>
      </c>
      <c r="Z5" s="44" t="s">
        <v>19</v>
      </c>
      <c r="AA5" s="43" t="s">
        <v>19</v>
      </c>
      <c r="AB5" s="43" t="s">
        <v>19</v>
      </c>
      <c r="AC5" s="43" t="s">
        <v>19</v>
      </c>
      <c r="AD5" s="45"/>
      <c r="AE5" s="46"/>
      <c r="AF5" s="41"/>
      <c r="AG5" s="37"/>
    </row>
    <row r="6" spans="1:33" s="47" customFormat="1">
      <c r="A6" s="112"/>
      <c r="B6" s="113"/>
      <c r="C6" s="114"/>
      <c r="D6" s="114"/>
      <c r="E6" s="114"/>
      <c r="F6" s="114"/>
      <c r="G6" s="114"/>
      <c r="H6" s="114"/>
      <c r="I6" s="115"/>
      <c r="J6" s="115"/>
      <c r="K6" s="115"/>
      <c r="L6" s="115"/>
      <c r="M6" s="112"/>
      <c r="N6" s="116"/>
      <c r="O6" s="117"/>
      <c r="P6" s="117"/>
      <c r="Q6" s="117"/>
      <c r="R6" s="117"/>
      <c r="S6" s="117"/>
      <c r="T6" s="117"/>
      <c r="U6" s="117"/>
      <c r="V6" s="117"/>
      <c r="W6" s="117"/>
      <c r="X6" s="117"/>
      <c r="Y6" s="117"/>
      <c r="Z6" s="118"/>
      <c r="AA6" s="117"/>
      <c r="AB6" s="117"/>
      <c r="AC6" s="117"/>
      <c r="AD6" s="119"/>
      <c r="AE6" s="120"/>
      <c r="AF6" s="112"/>
      <c r="AG6" s="112"/>
    </row>
    <row r="7" spans="1:33" s="132" customFormat="1" ht="25" customHeight="1">
      <c r="A7" s="121">
        <v>1</v>
      </c>
      <c r="B7" s="173" t="s">
        <v>21</v>
      </c>
      <c r="C7" s="174"/>
      <c r="D7" s="173"/>
      <c r="E7" s="175"/>
      <c r="F7" s="173"/>
      <c r="G7" s="173" t="s">
        <v>21</v>
      </c>
      <c r="H7" s="173" t="s">
        <v>71</v>
      </c>
      <c r="I7" s="122" t="str">
        <f>IFERROR(VLOOKUP(H7,事業区分!$B$9:$C$46,2,0),"")</f>
        <v>へき地診療所</v>
      </c>
      <c r="J7" s="180" t="s">
        <v>44</v>
      </c>
      <c r="K7" s="123">
        <f>IFERROR(VLOOKUP(CONCATENATE(H7,I7),事業区分!$A$9:$H$1048576,8,0),"")</f>
        <v>1</v>
      </c>
      <c r="L7" s="124">
        <f>IFERROR(INDEX(補助率!$C$5:$W$42,MATCH(I7,補助率!$B$5:$B$42,0),MATCH(J7,補助率!$C$4:$W$4,0)),"")</f>
        <v>0.5</v>
      </c>
      <c r="M7" s="180" t="s">
        <v>192</v>
      </c>
      <c r="N7" s="173" t="s">
        <v>193</v>
      </c>
      <c r="O7" s="184">
        <v>20000000</v>
      </c>
      <c r="P7" s="184">
        <v>0</v>
      </c>
      <c r="Q7" s="126">
        <f>IF(O7-P7=0,"",O7-P7)</f>
        <v>20000000</v>
      </c>
      <c r="R7" s="184">
        <v>20000000</v>
      </c>
      <c r="S7" s="184">
        <v>16500000</v>
      </c>
      <c r="T7" s="184" t="s">
        <v>198</v>
      </c>
      <c r="U7" s="126">
        <f>IF(IFERROR(IF(T7="－",S7,S7*T7),"")=0,"",IFERROR(IF(T7="－",S7,S7*T7),""))</f>
        <v>16500000</v>
      </c>
      <c r="V7" s="127">
        <f>IF(MIN(R7,U7)=0,"",MIN(R7,U7))</f>
        <v>16500000</v>
      </c>
      <c r="W7" s="184" t="str">
        <f>IF(K7=1,"－","")</f>
        <v>－</v>
      </c>
      <c r="X7" s="128" cm="1">
        <f t="array" ref="X7">IFERROR(_xlfn.IFS(K7=1,MIN(Q7,V7),K7=2,MIN(Q7,V7,W7),K7=3,MIN(MIN(Q7,V7)*3/4,W7),K7=4,MIN(MIN(Q7,V7)*L7,W7),K7=5,MIN(MIN(Q7,V7)*2/3,W7),K7=6,MIN(MIN(Q7,V7)*1/2,W7)),"")</f>
        <v>16500000</v>
      </c>
      <c r="Y7" s="126" cm="1">
        <f t="array" ref="Y7">IFERROR(ROUNDDOWN(_xlfn.IFS((K7=1),X7*L7,(K7=2),X7*L7,(K7=3),X7*2/3,(K7=4),X7,(K7=5),X7*1/2,(K7=6),X7*2/3),-3),"")</f>
        <v>8250000</v>
      </c>
      <c r="Z7" s="129">
        <v>0</v>
      </c>
      <c r="AA7" s="126">
        <f>Y7-Z7</f>
        <v>8250000</v>
      </c>
      <c r="AB7" s="129"/>
      <c r="AC7" s="129"/>
      <c r="AD7" s="202"/>
      <c r="AE7" s="203"/>
      <c r="AF7" s="179" t="s">
        <v>22</v>
      </c>
      <c r="AG7" s="180" t="s">
        <v>189</v>
      </c>
    </row>
    <row r="8" spans="1:33" s="132" customFormat="1" ht="25" customHeight="1">
      <c r="A8" s="121">
        <v>2</v>
      </c>
      <c r="B8" s="176" t="s">
        <v>123</v>
      </c>
      <c r="C8" s="177"/>
      <c r="D8" s="176"/>
      <c r="E8" s="177"/>
      <c r="F8" s="178"/>
      <c r="G8" s="176" t="s">
        <v>188</v>
      </c>
      <c r="H8" s="173" t="s">
        <v>90</v>
      </c>
      <c r="I8" s="122" t="str">
        <f>IFERROR(VLOOKUP(H8,事業区分!$B$9:$C$46,2,0),"")</f>
        <v>遠隔医療設備</v>
      </c>
      <c r="J8" s="180" t="s">
        <v>54</v>
      </c>
      <c r="K8" s="123">
        <f>IFERROR(VLOOKUP(CONCATENATE(H8,I8),事業区分!$A$9:$H$1048576,8,0),"")</f>
        <v>4</v>
      </c>
      <c r="L8" s="124">
        <f>IFERROR(INDEX(補助率!$C$5:$W$42,MATCH(I8,補助率!$B$5:$B$42,0),MATCH(J8,補助率!$C$4:$W$4,0)),"")</f>
        <v>0.5</v>
      </c>
      <c r="M8" s="180" t="s">
        <v>194</v>
      </c>
      <c r="N8" s="173" t="s">
        <v>193</v>
      </c>
      <c r="O8" s="185">
        <v>421000</v>
      </c>
      <c r="P8" s="185">
        <v>0</v>
      </c>
      <c r="Q8" s="126">
        <f t="shared" ref="Q8:Q10" si="0">IF(O8-P8=0,"",O8-P8)</f>
        <v>421000</v>
      </c>
      <c r="R8" s="185">
        <v>421000</v>
      </c>
      <c r="S8" s="185">
        <v>2660000</v>
      </c>
      <c r="T8" s="185">
        <v>3</v>
      </c>
      <c r="U8" s="126">
        <f t="shared" ref="U8:U10" si="1">IF(IFERROR(IF(T8="－",S8,S8*T8),"")=0,"",IFERROR(IF(T8="－",S8,S8*T8),""))</f>
        <v>7980000</v>
      </c>
      <c r="V8" s="127">
        <f t="shared" ref="V8:V10" si="2">IF(MIN(R8,U8)=0,"",MIN(R8,U8))</f>
        <v>421000</v>
      </c>
      <c r="W8" s="184">
        <v>2000000</v>
      </c>
      <c r="X8" s="128" cm="1">
        <f t="array" ref="X8">IFERROR(_xlfn.IFS(K8=1,MIN(Q8,V8),K8=2,MIN(Q8,V8,W8),K8=3,MIN(MIN(Q8,V8)*3/4,W8),K8=4,MIN(MIN(Q8,V8)*L8,W8),K8=5,MIN(MIN(Q8,V8)*2/3,W8),K8=6,MIN(MIN(Q8,V8)*1/2,W8)),"")</f>
        <v>210500</v>
      </c>
      <c r="Y8" s="126" cm="1">
        <f t="array" ref="Y8">IFERROR(ROUNDDOWN(_xlfn.IFS((K8=1),X8*L8,(K8=2),X8*L8,(K8=3),X8*2/3,(K8=4),X8,(K8=5),X8*1/2,(K8=6),X8*2/3),-3),"")</f>
        <v>210000</v>
      </c>
      <c r="Z8" s="134">
        <v>0</v>
      </c>
      <c r="AA8" s="126">
        <f t="shared" ref="AA8:AA10" si="3">Y8-Z8</f>
        <v>210000</v>
      </c>
      <c r="AB8" s="129"/>
      <c r="AC8" s="129"/>
      <c r="AD8" s="204"/>
      <c r="AE8" s="205"/>
      <c r="AF8" s="181" t="s">
        <v>190</v>
      </c>
      <c r="AG8" s="182" t="s">
        <v>191</v>
      </c>
    </row>
    <row r="9" spans="1:33" s="132" customFormat="1" ht="25" customHeight="1">
      <c r="A9" s="121">
        <v>3</v>
      </c>
      <c r="B9" s="173" t="s">
        <v>21</v>
      </c>
      <c r="C9" s="174"/>
      <c r="D9" s="173"/>
      <c r="E9" s="175"/>
      <c r="F9" s="173"/>
      <c r="G9" s="173" t="s">
        <v>21</v>
      </c>
      <c r="H9" s="173" t="s">
        <v>100</v>
      </c>
      <c r="I9" s="122" t="str">
        <f>IFERROR(VLOOKUP(H9,事業区分!$B$9:$C$46,2,0),"")</f>
        <v>解剖・死亡時画像診断等設備</v>
      </c>
      <c r="J9" s="180" t="s">
        <v>199</v>
      </c>
      <c r="K9" s="123">
        <f>IFERROR(VLOOKUP(CONCATENATE(H9,I9),事業区分!$A$9:$H$1048576,8,0),"")</f>
        <v>4</v>
      </c>
      <c r="L9" s="124">
        <f>IFERROR(INDEX(補助率!$C$5:$W$42,MATCH(I9,補助率!$B$5:$B$42,0),MATCH(J9,補助率!$C$4:$W$4,0)),"")</f>
        <v>0.5</v>
      </c>
      <c r="M9" s="182" t="s">
        <v>195</v>
      </c>
      <c r="N9" s="183" t="s">
        <v>196</v>
      </c>
      <c r="O9" s="185">
        <v>19000000</v>
      </c>
      <c r="P9" s="185">
        <v>0</v>
      </c>
      <c r="Q9" s="126">
        <f t="shared" si="0"/>
        <v>19000000</v>
      </c>
      <c r="R9" s="185">
        <v>19000000</v>
      </c>
      <c r="S9" s="185">
        <v>20000000</v>
      </c>
      <c r="T9" s="185" t="s">
        <v>198</v>
      </c>
      <c r="U9" s="126">
        <f t="shared" si="1"/>
        <v>20000000</v>
      </c>
      <c r="V9" s="127">
        <f t="shared" si="2"/>
        <v>19000000</v>
      </c>
      <c r="W9" s="184">
        <v>5000000</v>
      </c>
      <c r="X9" s="128" cm="1">
        <f t="array" ref="X9">IFERROR(_xlfn.IFS(K9=1,MIN(Q9,V9),K9=2,MIN(Q9,V9,W9),K9=3,MIN(MIN(Q9,V9)*3/4,W9),K9=4,MIN(MIN(Q9,V9)*L9,W9),K9=5,MIN(MIN(Q9,V9)*2/3,W9),K9=6,MIN(MIN(Q9,V9)*1/2,W9)),"")</f>
        <v>5000000</v>
      </c>
      <c r="Y9" s="126" cm="1">
        <f t="array" ref="Y9">IFERROR(ROUNDDOWN(_xlfn.IFS((K9=1),X9*L9,(K9=2),X9*L9,(K9=3),X9*2/3,(K9=4),X9,(K9=5),X9*1/2,(K9=6),X9*2/3),-3),"")</f>
        <v>5000000</v>
      </c>
      <c r="Z9" s="134">
        <v>350000</v>
      </c>
      <c r="AA9" s="126">
        <f t="shared" si="3"/>
        <v>4650000</v>
      </c>
      <c r="AB9" s="129"/>
      <c r="AC9" s="129"/>
      <c r="AD9" s="204"/>
      <c r="AE9" s="205"/>
      <c r="AF9" s="179" t="s">
        <v>22</v>
      </c>
      <c r="AG9" s="180" t="s">
        <v>189</v>
      </c>
    </row>
    <row r="10" spans="1:33" s="132" customFormat="1" ht="25" customHeight="1">
      <c r="A10" s="121">
        <v>4</v>
      </c>
      <c r="B10" s="176" t="s">
        <v>123</v>
      </c>
      <c r="C10" s="177"/>
      <c r="D10" s="176"/>
      <c r="E10" s="177"/>
      <c r="F10" s="178"/>
      <c r="G10" s="176" t="s">
        <v>188</v>
      </c>
      <c r="H10" s="173" t="s">
        <v>97</v>
      </c>
      <c r="I10" s="122" t="str">
        <f>IFERROR(VLOOKUP(H10,事業区分!$B$9:$C$46,2,0),"")</f>
        <v>分娩設備取扱施設</v>
      </c>
      <c r="J10" s="180" t="s">
        <v>44</v>
      </c>
      <c r="K10" s="123">
        <f>IFERROR(VLOOKUP(CONCATENATE(H10,I10),事業区分!$A$9:$H$1048576,8,0),"")</f>
        <v>4</v>
      </c>
      <c r="L10" s="124">
        <f>IFERROR(INDEX(補助率!$C$5:$W$42,MATCH(I10,補助率!$B$5:$B$42,0),MATCH(J10,補助率!$C$4:$W$4,0)),"")</f>
        <v>0.5</v>
      </c>
      <c r="M10" s="182" t="s">
        <v>197</v>
      </c>
      <c r="N10" s="183" t="s">
        <v>196</v>
      </c>
      <c r="O10" s="185">
        <v>18000000</v>
      </c>
      <c r="P10" s="185">
        <v>0</v>
      </c>
      <c r="Q10" s="126">
        <f t="shared" si="0"/>
        <v>18000000</v>
      </c>
      <c r="R10" s="185">
        <v>18000000</v>
      </c>
      <c r="S10" s="185">
        <v>17035000</v>
      </c>
      <c r="T10" s="185" t="s">
        <v>198</v>
      </c>
      <c r="U10" s="126">
        <f t="shared" si="1"/>
        <v>17035000</v>
      </c>
      <c r="V10" s="127">
        <f t="shared" si="2"/>
        <v>17035000</v>
      </c>
      <c r="W10" s="184">
        <v>8000000</v>
      </c>
      <c r="X10" s="128" cm="1">
        <f t="array" ref="X10">IFERROR(_xlfn.IFS(K10=1,MIN(Q10,V10),K10=2,MIN(Q10,V10,W10),K10=3,MIN(MIN(Q10,V10)*3/4,W10),K10=4,MIN(MIN(Q10,V10)*L10,W10),K10=5,MIN(MIN(Q10,V10)*2/3,W10),K10=6,MIN(MIN(Q10,V10)*1/2,W10)),"")</f>
        <v>8000000</v>
      </c>
      <c r="Y10" s="126" cm="1">
        <f t="array" ref="Y10">IFERROR(ROUNDDOWN(_xlfn.IFS((K10=1),X10*L10,(K10=2),X10*L10,(K10=3),X10*2/3,(K10=4),X10,(K10=5),X10*1/2,(K10=6),X10*2/3),-3),"")</f>
        <v>8000000</v>
      </c>
      <c r="Z10" s="134">
        <v>0</v>
      </c>
      <c r="AA10" s="126">
        <f t="shared" si="3"/>
        <v>8000000</v>
      </c>
      <c r="AB10" s="129"/>
      <c r="AC10" s="129"/>
      <c r="AD10" s="204"/>
      <c r="AE10" s="205"/>
      <c r="AF10" s="181" t="s">
        <v>190</v>
      </c>
      <c r="AG10" s="182" t="s">
        <v>191</v>
      </c>
    </row>
    <row r="11" spans="1:33" s="132" customFormat="1" ht="25" customHeight="1">
      <c r="A11" s="137"/>
      <c r="B11" s="138"/>
      <c r="C11" s="139"/>
      <c r="D11" s="138"/>
      <c r="E11" s="139"/>
      <c r="F11" s="138"/>
      <c r="G11" s="138"/>
      <c r="H11" s="138"/>
      <c r="I11" s="140"/>
      <c r="J11" s="141"/>
      <c r="K11" s="142"/>
      <c r="L11" s="143"/>
      <c r="M11" s="141"/>
      <c r="N11" s="141"/>
      <c r="O11" s="144"/>
      <c r="P11" s="144"/>
      <c r="Q11" s="144"/>
      <c r="R11" s="144"/>
      <c r="S11" s="144"/>
      <c r="T11" s="144"/>
      <c r="U11" s="144"/>
      <c r="V11" s="144"/>
      <c r="W11" s="144"/>
      <c r="X11" s="145"/>
      <c r="Y11" s="144"/>
      <c r="Z11" s="144"/>
      <c r="AA11" s="144"/>
      <c r="AB11" s="144"/>
      <c r="AC11" s="144"/>
      <c r="AD11" s="146"/>
      <c r="AE11" s="146"/>
      <c r="AF11" s="146"/>
      <c r="AG11" s="147"/>
    </row>
    <row r="12" spans="1:33" s="132" customFormat="1" ht="25" customHeight="1">
      <c r="A12" s="148"/>
      <c r="B12" s="149"/>
      <c r="C12" s="150"/>
      <c r="D12" s="149"/>
      <c r="E12" s="150"/>
      <c r="F12" s="149"/>
      <c r="G12" s="149"/>
      <c r="H12" s="149"/>
      <c r="I12" s="151"/>
      <c r="J12" s="152"/>
      <c r="K12" s="153"/>
      <c r="L12" s="154"/>
      <c r="M12" s="152"/>
      <c r="N12" s="152"/>
      <c r="O12" s="155"/>
      <c r="P12" s="155"/>
      <c r="Q12" s="155"/>
      <c r="R12" s="155"/>
      <c r="S12" s="155"/>
      <c r="T12" s="155"/>
      <c r="U12" s="155"/>
      <c r="V12" s="156" t="s">
        <v>146</v>
      </c>
      <c r="W12" s="157">
        <f t="shared" ref="W12:AC12" si="4">SUBTOTAL(9,W7:W10)</f>
        <v>15000000</v>
      </c>
      <c r="X12" s="157">
        <f t="shared" si="4"/>
        <v>29710500</v>
      </c>
      <c r="Y12" s="157">
        <f t="shared" si="4"/>
        <v>21460000</v>
      </c>
      <c r="Z12" s="157">
        <f t="shared" si="4"/>
        <v>350000</v>
      </c>
      <c r="AA12" s="157">
        <f t="shared" si="4"/>
        <v>21110000</v>
      </c>
      <c r="AB12" s="157">
        <f t="shared" si="4"/>
        <v>0</v>
      </c>
      <c r="AC12" s="157">
        <f t="shared" si="4"/>
        <v>0</v>
      </c>
      <c r="AD12" s="158"/>
      <c r="AE12" s="158"/>
      <c r="AF12" s="158"/>
      <c r="AG12" s="159"/>
    </row>
    <row r="13" spans="1:33" s="172" customFormat="1" ht="27.65" customHeight="1">
      <c r="A13" s="163"/>
      <c r="B13" s="162" t="s">
        <v>183</v>
      </c>
      <c r="C13" s="164"/>
      <c r="D13" s="161"/>
      <c r="E13" s="164"/>
      <c r="F13" s="161"/>
      <c r="G13" s="161"/>
      <c r="H13" s="161"/>
      <c r="I13" s="165"/>
      <c r="J13" s="166"/>
      <c r="K13" s="167"/>
      <c r="L13" s="168"/>
      <c r="M13" s="166"/>
      <c r="N13" s="166"/>
      <c r="O13" s="169"/>
      <c r="P13" s="169"/>
      <c r="Q13" s="169"/>
      <c r="R13" s="169"/>
      <c r="S13" s="169"/>
      <c r="T13" s="169"/>
      <c r="U13" s="169"/>
      <c r="V13" s="170"/>
      <c r="W13" s="169"/>
      <c r="X13" s="169"/>
      <c r="Y13" s="169"/>
      <c r="Z13" s="169"/>
      <c r="AA13" s="169"/>
      <c r="AB13" s="169"/>
      <c r="AC13" s="169"/>
      <c r="AD13" s="171"/>
      <c r="AE13" s="171"/>
      <c r="AF13" s="171"/>
      <c r="AG13" s="166"/>
    </row>
    <row r="14" spans="1:33" s="172" customFormat="1" ht="27.65" customHeight="1">
      <c r="A14" s="163"/>
      <c r="B14" s="162"/>
      <c r="C14" s="164"/>
      <c r="D14" s="161"/>
      <c r="E14" s="164"/>
      <c r="F14" s="161"/>
      <c r="G14" s="161"/>
      <c r="H14" s="161"/>
      <c r="I14" s="165"/>
      <c r="J14" s="166"/>
      <c r="K14" s="167"/>
      <c r="L14" s="168"/>
      <c r="M14" s="166"/>
      <c r="N14" s="166"/>
      <c r="O14" s="169"/>
      <c r="P14" s="169"/>
      <c r="Q14" s="169"/>
      <c r="R14" s="169"/>
      <c r="S14" s="169"/>
      <c r="T14" s="169"/>
      <c r="U14" s="169"/>
      <c r="V14" s="170"/>
      <c r="W14" s="169"/>
      <c r="X14" s="169"/>
      <c r="Y14" s="169"/>
      <c r="Z14" s="169"/>
      <c r="AA14" s="169"/>
      <c r="AB14" s="169"/>
      <c r="AC14" s="169"/>
      <c r="AD14" s="171"/>
      <c r="AE14" s="171"/>
      <c r="AF14" s="171"/>
      <c r="AG14" s="166"/>
    </row>
    <row r="15" spans="1:33" s="172" customFormat="1" ht="27.65" customHeight="1">
      <c r="A15" s="163"/>
      <c r="B15" s="187" t="s">
        <v>184</v>
      </c>
      <c r="C15" s="164"/>
      <c r="D15" s="161"/>
      <c r="E15" s="164"/>
      <c r="F15" s="161"/>
      <c r="G15" s="161"/>
      <c r="H15" s="161"/>
      <c r="I15" s="165"/>
      <c r="J15" s="166"/>
      <c r="K15" s="167"/>
      <c r="L15" s="168"/>
      <c r="M15" s="166"/>
      <c r="N15" s="166"/>
      <c r="O15" s="169"/>
      <c r="P15" s="169"/>
      <c r="Q15" s="169"/>
      <c r="R15" s="169"/>
      <c r="S15" s="169"/>
      <c r="T15" s="169"/>
      <c r="U15" s="169"/>
      <c r="V15" s="170"/>
      <c r="W15" s="169"/>
      <c r="X15" s="169"/>
      <c r="Y15" s="169"/>
      <c r="Z15" s="169"/>
      <c r="AA15" s="169"/>
      <c r="AB15" s="169"/>
      <c r="AC15" s="169"/>
      <c r="AD15" s="171"/>
      <c r="AE15" s="171"/>
      <c r="AF15" s="171"/>
      <c r="AG15" s="166"/>
    </row>
    <row r="16" spans="1:33" s="172" customFormat="1" ht="27.65" customHeight="1">
      <c r="A16" s="163"/>
      <c r="B16" s="162" t="s">
        <v>185</v>
      </c>
      <c r="C16" s="164"/>
      <c r="D16" s="161"/>
      <c r="E16" s="164"/>
      <c r="F16" s="161"/>
      <c r="G16" s="161"/>
      <c r="H16" s="161"/>
      <c r="I16" s="165"/>
      <c r="J16" s="166"/>
      <c r="K16" s="167"/>
      <c r="L16" s="168"/>
      <c r="M16" s="166"/>
      <c r="N16" s="166"/>
      <c r="O16" s="169"/>
      <c r="P16" s="169"/>
      <c r="Q16" s="169"/>
      <c r="R16" s="169"/>
      <c r="S16" s="169"/>
      <c r="T16" s="169"/>
      <c r="U16" s="169"/>
      <c r="V16" s="170"/>
      <c r="W16" s="169"/>
      <c r="X16" s="169"/>
      <c r="Y16" s="169"/>
      <c r="Z16" s="169"/>
      <c r="AA16" s="169"/>
      <c r="AB16" s="169"/>
      <c r="AC16" s="169"/>
      <c r="AD16" s="171"/>
      <c r="AE16" s="171"/>
      <c r="AF16" s="171"/>
      <c r="AG16" s="166"/>
    </row>
    <row r="17" spans="1:33" s="172" customFormat="1" ht="27.65" customHeight="1">
      <c r="A17" s="163"/>
      <c r="B17" s="162" t="s">
        <v>186</v>
      </c>
      <c r="C17" s="164"/>
      <c r="D17" s="161"/>
      <c r="E17" s="164"/>
      <c r="F17" s="161"/>
      <c r="G17" s="161"/>
      <c r="H17" s="161"/>
      <c r="I17" s="165"/>
      <c r="J17" s="166"/>
      <c r="K17" s="167"/>
      <c r="L17" s="168"/>
      <c r="M17" s="166"/>
      <c r="N17" s="166"/>
      <c r="O17" s="169"/>
      <c r="P17" s="169"/>
      <c r="Q17" s="169"/>
      <c r="R17" s="169"/>
      <c r="S17" s="169"/>
      <c r="T17" s="169"/>
      <c r="U17" s="169"/>
      <c r="V17" s="170"/>
      <c r="W17" s="169"/>
      <c r="X17" s="169"/>
      <c r="Y17" s="169"/>
      <c r="Z17" s="169"/>
      <c r="AA17" s="169"/>
      <c r="AB17" s="169"/>
      <c r="AC17" s="169"/>
      <c r="AD17" s="171"/>
      <c r="AE17" s="171"/>
      <c r="AF17" s="171"/>
      <c r="AG17" s="166"/>
    </row>
    <row r="18" spans="1:33" s="172" customFormat="1" ht="27.65" customHeight="1">
      <c r="A18" s="163"/>
      <c r="B18" s="162" t="s">
        <v>203</v>
      </c>
      <c r="C18" s="164"/>
      <c r="D18" s="161"/>
      <c r="E18" s="164"/>
      <c r="F18" s="161"/>
      <c r="G18" s="161"/>
      <c r="H18" s="161"/>
      <c r="I18" s="165"/>
      <c r="J18" s="166"/>
      <c r="K18" s="167"/>
      <c r="L18" s="168"/>
      <c r="M18" s="166"/>
      <c r="N18" s="166"/>
      <c r="O18" s="169"/>
      <c r="P18" s="169"/>
      <c r="Q18" s="169"/>
      <c r="R18" s="169"/>
      <c r="S18" s="169"/>
      <c r="T18" s="169"/>
      <c r="U18" s="169"/>
      <c r="V18" s="170"/>
      <c r="W18" s="169"/>
      <c r="X18" s="169"/>
      <c r="Y18" s="169"/>
      <c r="Z18" s="169"/>
      <c r="AA18" s="169"/>
      <c r="AB18" s="169"/>
      <c r="AC18" s="169"/>
      <c r="AD18" s="171"/>
      <c r="AE18" s="171"/>
      <c r="AF18" s="171"/>
      <c r="AG18" s="166"/>
    </row>
    <row r="19" spans="1:33" s="172" customFormat="1" ht="27.65" customHeight="1">
      <c r="A19" s="163"/>
      <c r="C19" s="164"/>
      <c r="D19" s="161"/>
      <c r="E19" s="164"/>
      <c r="F19" s="161"/>
      <c r="G19" s="188" t="s">
        <v>202</v>
      </c>
      <c r="H19" s="161"/>
      <c r="I19" s="165"/>
      <c r="J19" s="166"/>
      <c r="K19" s="167"/>
      <c r="L19" s="168"/>
      <c r="M19" s="166"/>
      <c r="N19" s="166"/>
      <c r="O19" s="169"/>
      <c r="P19" s="169"/>
      <c r="Q19" s="169"/>
      <c r="R19" s="169"/>
      <c r="S19" s="169"/>
      <c r="T19" s="169"/>
      <c r="U19" s="169"/>
      <c r="V19" s="170"/>
      <c r="W19" s="169"/>
      <c r="X19" s="169"/>
      <c r="Y19" s="169"/>
      <c r="Z19" s="169"/>
      <c r="AA19" s="169"/>
      <c r="AB19" s="169"/>
      <c r="AC19" s="169"/>
      <c r="AD19" s="171"/>
      <c r="AE19" s="171"/>
      <c r="AF19" s="171"/>
      <c r="AG19" s="166"/>
    </row>
    <row r="20" spans="1:33" s="172" customFormat="1" ht="27.65" customHeight="1">
      <c r="A20" s="163"/>
      <c r="B20" s="162" t="s">
        <v>187</v>
      </c>
      <c r="C20" s="164"/>
      <c r="D20" s="161"/>
      <c r="E20" s="164"/>
      <c r="F20" s="161"/>
      <c r="G20" s="161"/>
      <c r="H20" s="161"/>
      <c r="I20" s="165"/>
      <c r="J20" s="166"/>
      <c r="K20" s="167"/>
      <c r="L20" s="168"/>
      <c r="M20" s="166"/>
      <c r="N20" s="166"/>
      <c r="O20" s="169"/>
      <c r="P20" s="169"/>
      <c r="Q20" s="169"/>
      <c r="R20" s="169"/>
      <c r="S20" s="169"/>
      <c r="T20" s="169"/>
      <c r="U20" s="169"/>
      <c r="V20" s="170"/>
      <c r="W20" s="169"/>
      <c r="X20" s="169"/>
      <c r="Y20" s="169"/>
      <c r="Z20" s="169"/>
      <c r="AA20" s="169"/>
      <c r="AB20" s="169"/>
      <c r="AC20" s="169"/>
      <c r="AD20" s="171"/>
      <c r="AE20" s="171"/>
      <c r="AF20" s="171"/>
      <c r="AG20" s="166"/>
    </row>
    <row r="21" spans="1:33" s="5" customFormat="1" ht="31.5" customHeight="1">
      <c r="B21" s="5" t="s">
        <v>234</v>
      </c>
      <c r="C21" s="6"/>
      <c r="I21" s="6"/>
      <c r="J21" s="6"/>
      <c r="K21" s="6"/>
      <c r="L21" s="6"/>
      <c r="X21" s="1"/>
      <c r="Y21" s="1"/>
    </row>
    <row r="22" spans="1:33" ht="21">
      <c r="B22" s="5"/>
      <c r="Y22" s="7"/>
    </row>
    <row r="23" spans="1:33">
      <c r="Y23" s="7"/>
    </row>
    <row r="24" spans="1:33">
      <c r="Y24" s="7"/>
    </row>
    <row r="25" spans="1:33">
      <c r="Y25" s="7"/>
    </row>
  </sheetData>
  <sheetProtection formatColumns="0" autoFilter="0"/>
  <autoFilter ref="A6:AG6" xr:uid="{00000000-0001-0000-0000-000000000000}"/>
  <mergeCells count="5">
    <mergeCell ref="B1:J1"/>
    <mergeCell ref="K1:N1"/>
    <mergeCell ref="S2:U2"/>
    <mergeCell ref="S3:U3"/>
    <mergeCell ref="AB1:AE1"/>
  </mergeCells>
  <phoneticPr fontId="2"/>
  <dataValidations count="2">
    <dataValidation type="list" allowBlank="1" showInputMessage="1" showErrorMessage="1" sqref="K1:N1" xr:uid="{28DE31FE-845A-4928-99CD-BBAC78419301}">
      <formula1>"事業計画総括表,交付申請総括表,実績報告総括表"</formula1>
    </dataValidation>
    <dataValidation type="list" allowBlank="1" showInputMessage="1" showErrorMessage="1" sqref="J7:J20" xr:uid="{20435026-3C3F-48CC-9579-4249B3B1FA26}">
      <formula1>INDIRECT(I7)</formula1>
    </dataValidation>
  </dataValidations>
  <printOptions horizontalCentered="1"/>
  <pageMargins left="0.59055118110236227" right="0.59055118110236227" top="0.59055118110236227" bottom="0.59055118110236227" header="0.39370078740157483" footer="0.39370078740157483"/>
  <pageSetup paperSize="9" scale="32" fitToHeight="0" orientation="landscape" blackAndWhite="1" r:id="rId1"/>
  <headerFooter alignWithMargins="0">
    <oddFooter>&amp;C&amp;"ＭＳ ゴシック,標準"&amp;10&amp;P</oddFooter>
  </headerFooter>
  <legacyDrawing r:id="rId2"/>
  <extLst>
    <ext xmlns:x14="http://schemas.microsoft.com/office/spreadsheetml/2009/9/main" uri="{CCE6A557-97BC-4b89-ADB6-D9C93CAAB3DF}">
      <x14:dataValidations xmlns:xm="http://schemas.microsoft.com/office/excel/2006/main" count="2">
        <x14:dataValidation type="list" allowBlank="1" showInputMessage="1" showErrorMessage="1" xr:uid="{03EFB141-6171-46A4-AC49-9082828E8A33}">
          <x14:formula1>
            <xm:f>事業区分!$Q$9:$Q$40</xm:f>
          </x14:formula1>
          <xm:sqref>H7:H10</xm:sqref>
        </x14:dataValidation>
        <x14:dataValidation type="list" allowBlank="1" showInputMessage="1" showErrorMessage="1" xr:uid="{57572BCD-D85A-42AF-80E9-C5A3A481CC93}">
          <x14:formula1>
            <xm:f>事業区分!$B$9:$B$44</xm:f>
          </x14:formula1>
          <xm:sqref>H11:H20</xm:sqref>
        </x14:dataValidation>
      </x14:dataValidations>
    </ext>
  </extLst>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60621C4-14B1-4797-812D-2F2A4C66BCF7}">
  <sheetPr>
    <pageSetUpPr fitToPage="1"/>
  </sheetPr>
  <dimension ref="A1:AI83"/>
  <sheetViews>
    <sheetView showGridLines="0" tabSelected="1" view="pageBreakPreview" zoomScale="85" zoomScaleNormal="75" zoomScaleSheetLayoutView="85" workbookViewId="0">
      <pane ySplit="6" topLeftCell="A7" activePane="bottomLeft" state="frozen"/>
      <selection pane="bottomLeft" activeCell="B7" sqref="B7"/>
    </sheetView>
  </sheetViews>
  <sheetFormatPr defaultColWidth="9" defaultRowHeight="12" outlineLevelCol="1"/>
  <cols>
    <col min="1" max="1" width="6" style="1" customWidth="1" outlineLevel="1"/>
    <col min="2" max="2" width="9" style="1"/>
    <col min="3" max="3" width="9.08984375" style="4" hidden="1" customWidth="1" outlineLevel="1"/>
    <col min="4" max="4" width="13.6328125" style="1" hidden="1" customWidth="1" outlineLevel="1"/>
    <col min="5" max="5" width="9.08984375" style="1" hidden="1" customWidth="1" outlineLevel="1"/>
    <col min="6" max="6" width="13.6328125" style="1" hidden="1" customWidth="1" outlineLevel="1"/>
    <col min="7" max="7" width="13.6328125" style="1" customWidth="1" collapsed="1"/>
    <col min="8" max="8" width="12.7265625" style="1" customWidth="1"/>
    <col min="9" max="9" width="34.6328125" style="4" customWidth="1"/>
    <col min="10" max="10" width="22.6328125" style="4" bestFit="1" customWidth="1"/>
    <col min="11" max="11" width="8.453125" style="4" customWidth="1" outlineLevel="1"/>
    <col min="12" max="12" width="9.36328125" style="4" customWidth="1" outlineLevel="1"/>
    <col min="13" max="13" width="24.6328125" style="1" customWidth="1"/>
    <col min="14" max="15" width="12.6328125" style="1" customWidth="1"/>
    <col min="16" max="16" width="8.6328125" style="1" customWidth="1"/>
    <col min="17" max="17" width="12.6328125" style="1" customWidth="1"/>
    <col min="18" max="18" width="11" style="1" customWidth="1"/>
    <col min="19" max="19" width="12.6328125" style="1" customWidth="1"/>
    <col min="20" max="20" width="7.26953125" style="1" customWidth="1"/>
    <col min="21" max="27" width="12.6328125" style="1" customWidth="1"/>
    <col min="28" max="31" width="12.6328125" style="1" hidden="1" customWidth="1" outlineLevel="1"/>
    <col min="32" max="32" width="9" style="1" hidden="1" customWidth="1" outlineLevel="1"/>
    <col min="33" max="33" width="13.08984375" style="1" hidden="1" customWidth="1" outlineLevel="1"/>
    <col min="34" max="34" width="12.6328125" style="1" customWidth="1" collapsed="1"/>
    <col min="35" max="35" width="40.6328125" style="1" customWidth="1"/>
    <col min="36" max="16384" width="9" style="1"/>
  </cols>
  <sheetData>
    <row r="1" spans="1:35" s="9" customFormat="1" ht="23.5">
      <c r="A1" s="36"/>
      <c r="B1" s="193" t="s">
        <v>241</v>
      </c>
      <c r="C1" s="192"/>
      <c r="D1" s="192"/>
      <c r="E1" s="192"/>
      <c r="F1" s="192"/>
      <c r="G1" s="193"/>
      <c r="H1" s="192"/>
      <c r="I1" s="192"/>
      <c r="J1" s="199" t="s">
        <v>124</v>
      </c>
      <c r="K1"/>
      <c r="L1"/>
      <c r="M1"/>
      <c r="N1"/>
      <c r="O1" s="8"/>
      <c r="P1" s="8"/>
      <c r="Q1" s="8"/>
      <c r="R1" s="8"/>
      <c r="S1" s="8"/>
      <c r="T1" s="8"/>
      <c r="U1" s="8"/>
      <c r="V1" s="8"/>
      <c r="W1" s="8"/>
      <c r="X1" s="8"/>
      <c r="Y1" s="8"/>
      <c r="Z1" s="8"/>
      <c r="AA1" s="8"/>
      <c r="AB1" s="8"/>
      <c r="AC1" s="8"/>
      <c r="AD1" s="10"/>
      <c r="AE1" s="11"/>
    </row>
    <row r="2" spans="1:35" s="2" customFormat="1" ht="13">
      <c r="A2" s="64"/>
      <c r="B2" s="65"/>
      <c r="C2" s="66"/>
      <c r="D2" s="67"/>
      <c r="E2" s="66"/>
      <c r="F2" s="67"/>
      <c r="G2" s="65"/>
      <c r="H2" s="65"/>
      <c r="I2" s="68"/>
      <c r="J2" s="68"/>
      <c r="K2" s="68"/>
      <c r="L2" s="68"/>
      <c r="M2" s="64"/>
      <c r="N2" s="69"/>
      <c r="O2" s="111" t="s">
        <v>0</v>
      </c>
      <c r="P2" s="111" t="s">
        <v>1</v>
      </c>
      <c r="Q2" s="111" t="s">
        <v>2</v>
      </c>
      <c r="R2" s="111" t="s">
        <v>3</v>
      </c>
      <c r="S2" s="209" t="s">
        <v>4</v>
      </c>
      <c r="T2" s="210"/>
      <c r="U2" s="211"/>
      <c r="V2" s="111" t="s">
        <v>5</v>
      </c>
      <c r="W2" s="111" t="s">
        <v>6</v>
      </c>
      <c r="X2" s="111" t="s">
        <v>7</v>
      </c>
      <c r="Y2" s="111" t="s">
        <v>8</v>
      </c>
      <c r="Z2" s="191" t="s">
        <v>210</v>
      </c>
      <c r="AA2" s="191" t="s">
        <v>211</v>
      </c>
      <c r="AB2" s="71" t="s">
        <v>212</v>
      </c>
      <c r="AC2" s="111" t="s">
        <v>213</v>
      </c>
      <c r="AD2" s="111" t="s">
        <v>214</v>
      </c>
      <c r="AE2" s="111" t="s">
        <v>215</v>
      </c>
      <c r="AF2" s="72"/>
      <c r="AG2" s="73"/>
      <c r="AH2" s="64"/>
      <c r="AI2" s="64"/>
    </row>
    <row r="3" spans="1:35" s="2" customFormat="1" ht="36">
      <c r="A3" s="74"/>
      <c r="B3" s="75" t="s">
        <v>12</v>
      </c>
      <c r="C3" s="76" t="s">
        <v>20</v>
      </c>
      <c r="D3" s="77"/>
      <c r="E3" s="76" t="s">
        <v>13</v>
      </c>
      <c r="F3" s="77"/>
      <c r="G3" s="78" t="s">
        <v>14</v>
      </c>
      <c r="H3" s="78" t="s">
        <v>112</v>
      </c>
      <c r="I3" s="79" t="s">
        <v>24</v>
      </c>
      <c r="J3" s="74" t="s">
        <v>25</v>
      </c>
      <c r="K3" s="74" t="s">
        <v>206</v>
      </c>
      <c r="L3" s="74" t="s">
        <v>61</v>
      </c>
      <c r="M3" s="79" t="s">
        <v>26</v>
      </c>
      <c r="N3" s="81" t="s">
        <v>27</v>
      </c>
      <c r="O3" s="81" t="s">
        <v>15</v>
      </c>
      <c r="P3" s="82" t="s">
        <v>28</v>
      </c>
      <c r="Q3" s="81" t="s">
        <v>16</v>
      </c>
      <c r="R3" s="82" t="str">
        <f>IF(OR(J1="事業計画総括表",J1="交付申請総括表"),"対象経費の
支出予定額",IF(J1="実績報告総括表","対象経費の
実支出額",""))</f>
        <v>対象経費の
支出予定額</v>
      </c>
      <c r="S3" s="212" t="s">
        <v>29</v>
      </c>
      <c r="T3" s="213"/>
      <c r="U3" s="214"/>
      <c r="V3" s="81" t="s">
        <v>30</v>
      </c>
      <c r="W3" s="82" t="s">
        <v>38</v>
      </c>
      <c r="X3" s="82" t="s">
        <v>39</v>
      </c>
      <c r="Y3" s="82" t="s">
        <v>40</v>
      </c>
      <c r="Z3" s="82" t="s">
        <v>209</v>
      </c>
      <c r="AA3" s="82" t="s">
        <v>207</v>
      </c>
      <c r="AB3" s="74" t="s">
        <v>31</v>
      </c>
      <c r="AC3" s="82" t="s">
        <v>32</v>
      </c>
      <c r="AD3" s="82" t="s">
        <v>33</v>
      </c>
      <c r="AE3" s="82" t="s">
        <v>34</v>
      </c>
      <c r="AF3" s="84" t="s">
        <v>17</v>
      </c>
      <c r="AG3" s="85"/>
      <c r="AH3" s="79" t="s">
        <v>35</v>
      </c>
      <c r="AI3" s="79" t="s">
        <v>36</v>
      </c>
    </row>
    <row r="4" spans="1:35" s="3" customFormat="1">
      <c r="A4" s="86"/>
      <c r="B4" s="87"/>
      <c r="C4" s="88"/>
      <c r="D4" s="89"/>
      <c r="E4" s="88"/>
      <c r="F4" s="89"/>
      <c r="G4" s="88"/>
      <c r="H4" s="88"/>
      <c r="I4" s="86"/>
      <c r="J4" s="90"/>
      <c r="K4" s="90"/>
      <c r="L4" s="90"/>
      <c r="M4" s="91"/>
      <c r="N4" s="90"/>
      <c r="O4" s="91"/>
      <c r="P4" s="91"/>
      <c r="Q4" s="92"/>
      <c r="R4" s="92"/>
      <c r="S4" s="91" t="s">
        <v>179</v>
      </c>
      <c r="T4" s="91" t="s">
        <v>142</v>
      </c>
      <c r="U4" s="91" t="s">
        <v>178</v>
      </c>
      <c r="V4" s="91"/>
      <c r="W4" s="91"/>
      <c r="X4" s="91"/>
      <c r="Y4" s="91"/>
      <c r="Z4" s="91"/>
      <c r="AA4" s="91" t="s">
        <v>208</v>
      </c>
      <c r="AB4" s="93"/>
      <c r="AC4" s="91"/>
      <c r="AD4" s="91"/>
      <c r="AE4" s="91" t="s">
        <v>235</v>
      </c>
      <c r="AF4" s="90"/>
      <c r="AG4" s="94"/>
      <c r="AH4" s="95" t="s">
        <v>18</v>
      </c>
      <c r="AI4" s="86"/>
    </row>
    <row r="5" spans="1:35" s="47" customFormat="1">
      <c r="A5" s="37"/>
      <c r="B5" s="38"/>
      <c r="C5" s="39"/>
      <c r="D5" s="39"/>
      <c r="E5" s="39"/>
      <c r="F5" s="39"/>
      <c r="G5" s="39"/>
      <c r="H5" s="39"/>
      <c r="I5" s="40"/>
      <c r="J5" s="40"/>
      <c r="K5" s="40"/>
      <c r="L5" s="40"/>
      <c r="M5" s="41"/>
      <c r="N5" s="42"/>
      <c r="O5" s="43" t="s">
        <v>19</v>
      </c>
      <c r="P5" s="43" t="s">
        <v>19</v>
      </c>
      <c r="Q5" s="43" t="s">
        <v>19</v>
      </c>
      <c r="R5" s="43" t="s">
        <v>19</v>
      </c>
      <c r="S5" s="43" t="s">
        <v>19</v>
      </c>
      <c r="T5" s="43" t="s">
        <v>143</v>
      </c>
      <c r="U5" s="43" t="s">
        <v>144</v>
      </c>
      <c r="V5" s="43" t="s">
        <v>19</v>
      </c>
      <c r="W5" s="43" t="s">
        <v>19</v>
      </c>
      <c r="X5" s="43" t="s">
        <v>19</v>
      </c>
      <c r="Y5" s="43" t="s">
        <v>19</v>
      </c>
      <c r="Z5" s="43" t="s">
        <v>19</v>
      </c>
      <c r="AA5" s="43" t="s">
        <v>19</v>
      </c>
      <c r="AB5" s="44" t="s">
        <v>19</v>
      </c>
      <c r="AC5" s="43" t="s">
        <v>19</v>
      </c>
      <c r="AD5" s="43" t="s">
        <v>19</v>
      </c>
      <c r="AE5" s="43" t="s">
        <v>19</v>
      </c>
      <c r="AF5" s="45"/>
      <c r="AG5" s="46"/>
      <c r="AH5" s="41"/>
      <c r="AI5" s="37"/>
    </row>
    <row r="6" spans="1:35" s="47" customFormat="1">
      <c r="A6" s="112"/>
      <c r="B6" s="113"/>
      <c r="C6" s="114"/>
      <c r="D6" s="114"/>
      <c r="E6" s="114"/>
      <c r="F6" s="114"/>
      <c r="G6" s="114"/>
      <c r="H6" s="114"/>
      <c r="I6" s="115"/>
      <c r="J6" s="115"/>
      <c r="K6" s="115"/>
      <c r="L6" s="115"/>
      <c r="M6" s="112"/>
      <c r="N6" s="116"/>
      <c r="O6" s="117"/>
      <c r="P6" s="117"/>
      <c r="Q6" s="117"/>
      <c r="R6" s="117"/>
      <c r="S6" s="117"/>
      <c r="T6" s="117"/>
      <c r="U6" s="117"/>
      <c r="V6" s="117"/>
      <c r="W6" s="117"/>
      <c r="X6" s="117"/>
      <c r="Y6" s="117"/>
      <c r="Z6" s="117"/>
      <c r="AA6" s="117"/>
      <c r="AB6" s="118"/>
      <c r="AC6" s="117"/>
      <c r="AD6" s="117"/>
      <c r="AE6" s="117"/>
      <c r="AF6" s="119"/>
      <c r="AG6" s="120"/>
      <c r="AH6" s="112"/>
      <c r="AI6" s="112"/>
    </row>
    <row r="7" spans="1:35" s="132" customFormat="1" ht="30" customHeight="1">
      <c r="A7" s="121">
        <v>1</v>
      </c>
      <c r="B7" s="173"/>
      <c r="C7" s="174"/>
      <c r="D7" s="173"/>
      <c r="E7" s="175"/>
      <c r="F7" s="173"/>
      <c r="G7" s="173"/>
      <c r="H7" s="173"/>
      <c r="I7" s="122" t="str">
        <f>IFERROR(VLOOKUP(H7,事業区分!$B$9:$C$46,2,0),"")</f>
        <v/>
      </c>
      <c r="J7" s="180"/>
      <c r="K7" s="123" t="str">
        <f>IFERROR(VLOOKUP(CONCATENATE(H7,I7),事業区分!$A$9:$H$1048576,8,0),"")</f>
        <v/>
      </c>
      <c r="L7" s="124" t="str">
        <f>IFERROR(INDEX(補助率!$C$5:$W$42,MATCH(I7,補助率!$B$5:$B$42,0),MATCH(J7,補助率!$C$4:$W$4,0)),"")</f>
        <v/>
      </c>
      <c r="M7" s="180"/>
      <c r="N7" s="173"/>
      <c r="O7" s="184"/>
      <c r="P7" s="184"/>
      <c r="Q7" s="126" t="str">
        <f>IF(O7-P7=0,"",O7-P7)</f>
        <v/>
      </c>
      <c r="R7" s="184"/>
      <c r="S7" s="184"/>
      <c r="T7" s="184"/>
      <c r="U7" s="126" t="str">
        <f>IF(IFERROR(IF(T7="－",S7,S7*T7),"")=0,"",IFERROR(IF(T7="－",S7,S7*T7),""))</f>
        <v/>
      </c>
      <c r="V7" s="127" t="str">
        <f>IF(MIN(R7,U7)=0,"",MIN(R7,U7))</f>
        <v/>
      </c>
      <c r="W7" s="184" t="str">
        <f>IF(K7=1,"－","")</f>
        <v/>
      </c>
      <c r="X7" s="189" t="str" cm="1">
        <f t="array" ref="X7">IFERROR(_xlfn.IFS(K7=1,MIN(Q7,V7),K7=2,MIN(Q7,V7,W7),K7=3,MIN(MIN(Q7,V7)*3/4,W7),K7=4,MIN(MIN(Q7,V7)*L7,W7),K7=5,MIN(MIN(Q7,V7)*2/3,W7),K7=6,MIN(MIN(Q7,V7)*1/2,W7)),"")</f>
        <v/>
      </c>
      <c r="Y7" s="190" t="str" cm="1">
        <f t="array" ref="Y7">IFERROR(ROUNDDOWN(_xlfn.IFS((K7=1),X7*L7,(K7=2),X7*L7,(K7=3),X7*2/3,(K7=4),X7,(K7=5),X7*1/2,(K7=6),X7*2/3),-3),"")</f>
        <v/>
      </c>
      <c r="Z7" s="184"/>
      <c r="AA7" s="190" t="str">
        <f>IFERROR(Y7-Z7,"")</f>
        <v/>
      </c>
      <c r="AB7" s="129"/>
      <c r="AC7" s="125"/>
      <c r="AD7" s="126">
        <f>MIN(Y7,AB7)</f>
        <v>0</v>
      </c>
      <c r="AE7" s="127">
        <f>IFERROR(AC7-AD7,"")</f>
        <v>0</v>
      </c>
      <c r="AF7" s="130"/>
      <c r="AG7" s="131"/>
      <c r="AH7" s="179"/>
      <c r="AI7" s="180"/>
    </row>
    <row r="8" spans="1:35" s="132" customFormat="1" ht="30" customHeight="1">
      <c r="A8" s="121">
        <v>2</v>
      </c>
      <c r="B8" s="173"/>
      <c r="C8" s="174"/>
      <c r="D8" s="173"/>
      <c r="E8" s="175"/>
      <c r="F8" s="173"/>
      <c r="G8" s="173"/>
      <c r="H8" s="173"/>
      <c r="I8" s="122" t="str">
        <f>IFERROR(VLOOKUP(H8,事業区分!$B$9:$C$46,2,0),"")</f>
        <v/>
      </c>
      <c r="J8" s="180"/>
      <c r="K8" s="123" t="str">
        <f>IFERROR(VLOOKUP(CONCATENATE(H8,I8),事業区分!$A$9:$H$1048576,8,0),"")</f>
        <v/>
      </c>
      <c r="L8" s="124" t="str">
        <f>IFERROR(INDEX(補助率!$C$5:$W$42,MATCH(I8,補助率!$B$5:$B$42,0),MATCH(J8,補助率!$C$4:$W$4,0)),"")</f>
        <v/>
      </c>
      <c r="M8" s="180"/>
      <c r="N8" s="173"/>
      <c r="O8" s="184"/>
      <c r="P8" s="184"/>
      <c r="Q8" s="126" t="str">
        <f t="shared" ref="Q8:Q71" si="0">IF(O8-P8=0,"",O8-P8)</f>
        <v/>
      </c>
      <c r="R8" s="184"/>
      <c r="S8" s="184"/>
      <c r="T8" s="184"/>
      <c r="U8" s="126" t="str">
        <f t="shared" ref="U8:U71" si="1">IF(IFERROR(IF(T8="－",S8,S8*T8),"")=0,"",IFERROR(IF(T8="－",S8,S8*T8),""))</f>
        <v/>
      </c>
      <c r="V8" s="127" t="str">
        <f t="shared" ref="V8:V71" si="2">IF(MIN(R8,U8)=0,"",MIN(R8,U8))</f>
        <v/>
      </c>
      <c r="W8" s="184" t="str">
        <f t="shared" ref="W8:W71" si="3">IF(K8=1,"－","")</f>
        <v/>
      </c>
      <c r="X8" s="189" t="str" cm="1">
        <f t="array" ref="X8">IFERROR(_xlfn.IFS(K8=1,MIN(Q8,V8),K8=2,MIN(Q8,V8,W8),K8=3,MIN(MIN(Q8,V8)*3/4,W8),K8=4,MIN(MIN(Q8,V8)*L8,W8),K8=5,MIN(MIN(Q8,V8)*2/3,W8),K8=6,MIN(MIN(Q8,V8)*1/2,W8)),"")</f>
        <v/>
      </c>
      <c r="Y8" s="190" t="str" cm="1">
        <f t="array" ref="Y8">IFERROR(ROUNDDOWN(_xlfn.IFS((K8=1),X8*L8,(K8=2),X8*L8,(K8=3),X8*2/3,(K8=4),X8,(K8=5),X8*1/2,(K8=6),X8*2/3),-3),"")</f>
        <v/>
      </c>
      <c r="Z8" s="185"/>
      <c r="AA8" s="190" t="str">
        <f t="shared" ref="AA8:AA71" si="4">IFERROR(Y8-Z8,"")</f>
        <v/>
      </c>
      <c r="AB8" s="134"/>
      <c r="AC8" s="133"/>
      <c r="AD8" s="126">
        <f t="shared" ref="AD8:AD24" si="5">MIN(Y8,AB8)</f>
        <v>0</v>
      </c>
      <c r="AE8" s="127">
        <f t="shared" ref="AE8:AE24" si="6">IFERROR(AC8-AD8,"")</f>
        <v>0</v>
      </c>
      <c r="AF8" s="135"/>
      <c r="AG8" s="136"/>
      <c r="AH8" s="181"/>
      <c r="AI8" s="182"/>
    </row>
    <row r="9" spans="1:35" s="132" customFormat="1" ht="30" customHeight="1">
      <c r="A9" s="121">
        <v>3</v>
      </c>
      <c r="B9" s="173"/>
      <c r="C9" s="174"/>
      <c r="D9" s="173"/>
      <c r="E9" s="175"/>
      <c r="F9" s="173"/>
      <c r="G9" s="173"/>
      <c r="H9" s="173"/>
      <c r="I9" s="122" t="str">
        <f>IFERROR(VLOOKUP(H9,事業区分!$B$9:$C$46,2,0),"")</f>
        <v/>
      </c>
      <c r="J9" s="180"/>
      <c r="K9" s="123" t="str">
        <f>IFERROR(VLOOKUP(CONCATENATE(H9,I9),事業区分!$A$9:$H$1048576,8,0),"")</f>
        <v/>
      </c>
      <c r="L9" s="124" t="str">
        <f>IFERROR(INDEX(補助率!$C$5:$W$42,MATCH(I9,補助率!$B$5:$B$42,0),MATCH(J9,補助率!$C$4:$W$4,0)),"")</f>
        <v/>
      </c>
      <c r="M9" s="180"/>
      <c r="N9" s="173"/>
      <c r="O9" s="184"/>
      <c r="P9" s="184"/>
      <c r="Q9" s="126" t="str">
        <f t="shared" si="0"/>
        <v/>
      </c>
      <c r="R9" s="184"/>
      <c r="S9" s="184"/>
      <c r="T9" s="184"/>
      <c r="U9" s="126" t="str">
        <f t="shared" si="1"/>
        <v/>
      </c>
      <c r="V9" s="127" t="str">
        <f t="shared" si="2"/>
        <v/>
      </c>
      <c r="W9" s="184" t="str">
        <f t="shared" si="3"/>
        <v/>
      </c>
      <c r="X9" s="189" t="str" cm="1">
        <f t="array" ref="X9">IFERROR(_xlfn.IFS(K9=1,MIN(Q9,V9),K9=2,MIN(Q9,V9,W9),K9=3,MIN(MIN(Q9,V9)*3/4,W9),K9=4,MIN(MIN(Q9,V9)*L9,W9),K9=5,MIN(MIN(Q9,V9)*2/3,W9),K9=6,MIN(MIN(Q9,V9)*1/2,W9)),"")</f>
        <v/>
      </c>
      <c r="Y9" s="190" t="str" cm="1">
        <f t="array" ref="Y9">IFERROR(ROUNDDOWN(_xlfn.IFS((K9=1),X9*L9,(K9=2),X9*L9,(K9=3),X9*2/3,(K9=4),X9,(K9=5),X9*1/2,(K9=6),X9*2/3),-3),"")</f>
        <v/>
      </c>
      <c r="Z9" s="185"/>
      <c r="AA9" s="190" t="str">
        <f t="shared" si="4"/>
        <v/>
      </c>
      <c r="AB9" s="134"/>
      <c r="AC9" s="133"/>
      <c r="AD9" s="126">
        <f t="shared" si="5"/>
        <v>0</v>
      </c>
      <c r="AE9" s="127">
        <f t="shared" si="6"/>
        <v>0</v>
      </c>
      <c r="AF9" s="135"/>
      <c r="AG9" s="136"/>
      <c r="AH9" s="181"/>
      <c r="AI9" s="180"/>
    </row>
    <row r="10" spans="1:35" s="132" customFormat="1" ht="30" customHeight="1">
      <c r="A10" s="121">
        <v>4</v>
      </c>
      <c r="B10" s="173"/>
      <c r="C10" s="174"/>
      <c r="D10" s="173"/>
      <c r="E10" s="175"/>
      <c r="F10" s="173"/>
      <c r="G10" s="173"/>
      <c r="H10" s="173"/>
      <c r="I10" s="122" t="str">
        <f>IFERROR(VLOOKUP(H10,事業区分!$B$9:$C$46,2,0),"")</f>
        <v/>
      </c>
      <c r="J10" s="180"/>
      <c r="K10" s="123" t="str">
        <f>IFERROR(VLOOKUP(CONCATENATE(H10,I10),事業区分!$A$9:$H$1048576,8,0),"")</f>
        <v/>
      </c>
      <c r="L10" s="124" t="str">
        <f>IFERROR(INDEX(補助率!$C$5:$W$42,MATCH(I10,補助率!$B$5:$B$42,0),MATCH(J10,補助率!$C$4:$W$4,0)),"")</f>
        <v/>
      </c>
      <c r="M10" s="180"/>
      <c r="N10" s="173"/>
      <c r="O10" s="184"/>
      <c r="P10" s="184"/>
      <c r="Q10" s="126" t="str">
        <f t="shared" si="0"/>
        <v/>
      </c>
      <c r="R10" s="184"/>
      <c r="S10" s="184"/>
      <c r="T10" s="184"/>
      <c r="U10" s="126" t="str">
        <f t="shared" si="1"/>
        <v/>
      </c>
      <c r="V10" s="127" t="str">
        <f t="shared" si="2"/>
        <v/>
      </c>
      <c r="W10" s="184" t="str">
        <f t="shared" si="3"/>
        <v/>
      </c>
      <c r="X10" s="189" t="str" cm="1">
        <f t="array" ref="X10">IFERROR(_xlfn.IFS(K10=1,MIN(Q10,V10),K10=2,MIN(Q10,V10,W10),K10=3,MIN(MIN(Q10,V10)*3/4,W10),K10=4,MIN(MIN(Q10,V10)*L10,W10),K10=5,MIN(MIN(Q10,V10)*2/3,W10),K10=6,MIN(MIN(Q10,V10)*1/2,W10)),"")</f>
        <v/>
      </c>
      <c r="Y10" s="190" t="str" cm="1">
        <f t="array" ref="Y10">IFERROR(ROUNDDOWN(_xlfn.IFS((K10=1),X10*L10,(K10=2),X10*L10,(K10=3),X10*2/3,(K10=4),X10,(K10=5),X10*1/2,(K10=6),X10*2/3),-3),"")</f>
        <v/>
      </c>
      <c r="Z10" s="185"/>
      <c r="AA10" s="190" t="str">
        <f t="shared" si="4"/>
        <v/>
      </c>
      <c r="AB10" s="134"/>
      <c r="AC10" s="133"/>
      <c r="AD10" s="126">
        <f t="shared" si="5"/>
        <v>0</v>
      </c>
      <c r="AE10" s="127">
        <f t="shared" si="6"/>
        <v>0</v>
      </c>
      <c r="AF10" s="135"/>
      <c r="AG10" s="136"/>
      <c r="AH10" s="181"/>
      <c r="AI10" s="180"/>
    </row>
    <row r="11" spans="1:35" s="132" customFormat="1" ht="30" customHeight="1">
      <c r="A11" s="121">
        <v>5</v>
      </c>
      <c r="B11" s="173"/>
      <c r="C11" s="174"/>
      <c r="D11" s="173"/>
      <c r="E11" s="175"/>
      <c r="F11" s="173"/>
      <c r="G11" s="173"/>
      <c r="H11" s="173"/>
      <c r="I11" s="122" t="str">
        <f>IFERROR(VLOOKUP(H11,事業区分!$B$9:$C$46,2,0),"")</f>
        <v/>
      </c>
      <c r="J11" s="180"/>
      <c r="K11" s="123" t="str">
        <f>IFERROR(VLOOKUP(CONCATENATE(H11,I11),事業区分!$A$9:$H$1048576,8,0),"")</f>
        <v/>
      </c>
      <c r="L11" s="124" t="str">
        <f>IFERROR(INDEX(補助率!$C$5:$W$42,MATCH(I11,補助率!$B$5:$B$42,0),MATCH(J11,補助率!$C$4:$W$4,0)),"")</f>
        <v/>
      </c>
      <c r="M11" s="180"/>
      <c r="N11" s="173"/>
      <c r="O11" s="184"/>
      <c r="P11" s="184"/>
      <c r="Q11" s="126" t="str">
        <f t="shared" si="0"/>
        <v/>
      </c>
      <c r="R11" s="184"/>
      <c r="S11" s="184"/>
      <c r="T11" s="184"/>
      <c r="U11" s="126" t="str">
        <f t="shared" si="1"/>
        <v/>
      </c>
      <c r="V11" s="127" t="str">
        <f t="shared" si="2"/>
        <v/>
      </c>
      <c r="W11" s="184" t="str">
        <f t="shared" si="3"/>
        <v/>
      </c>
      <c r="X11" s="189" t="str" cm="1">
        <f t="array" ref="X11">IFERROR(_xlfn.IFS(K11=1,MIN(Q11,V11),K11=2,MIN(Q11,V11,W11),K11=3,MIN(MIN(Q11,V11)*3/4,W11),K11=4,MIN(MIN(Q11,V11)*L11,W11),K11=5,MIN(MIN(Q11,V11)*2/3,W11),K11=6,MIN(MIN(Q11,V11)*1/2,W11)),"")</f>
        <v/>
      </c>
      <c r="Y11" s="190" t="str" cm="1">
        <f t="array" ref="Y11">IFERROR(ROUNDDOWN(_xlfn.IFS((K11=1),X11*L11,(K11=2),X11*L11,(K11=3),X11*2/3,(K11=4),X11,(K11=5),X11*1/2,(K11=6),X11*2/3),-3),"")</f>
        <v/>
      </c>
      <c r="Z11" s="185"/>
      <c r="AA11" s="190" t="str">
        <f t="shared" si="4"/>
        <v/>
      </c>
      <c r="AB11" s="134"/>
      <c r="AC11" s="133"/>
      <c r="AD11" s="126">
        <f t="shared" si="5"/>
        <v>0</v>
      </c>
      <c r="AE11" s="127">
        <f t="shared" si="6"/>
        <v>0</v>
      </c>
      <c r="AF11" s="135"/>
      <c r="AG11" s="136"/>
      <c r="AH11" s="181"/>
      <c r="AI11" s="182"/>
    </row>
    <row r="12" spans="1:35" s="132" customFormat="1" ht="30" customHeight="1">
      <c r="A12" s="121">
        <v>6</v>
      </c>
      <c r="B12" s="173"/>
      <c r="C12" s="174"/>
      <c r="D12" s="173"/>
      <c r="E12" s="175"/>
      <c r="F12" s="173"/>
      <c r="G12" s="173"/>
      <c r="H12" s="173"/>
      <c r="I12" s="122" t="str">
        <f>IFERROR(VLOOKUP(H12,事業区分!$B$9:$C$46,2,0),"")</f>
        <v/>
      </c>
      <c r="J12" s="180"/>
      <c r="K12" s="123" t="str">
        <f>IFERROR(VLOOKUP(CONCATENATE(H12,I12),事業区分!$A$9:$H$1048576,8,0),"")</f>
        <v/>
      </c>
      <c r="L12" s="124" t="str">
        <f>IFERROR(INDEX(補助率!$C$5:$W$42,MATCH(I12,補助率!$B$5:$B$42,0),MATCH(J12,補助率!$C$4:$W$4,0)),"")</f>
        <v/>
      </c>
      <c r="M12" s="180"/>
      <c r="N12" s="173"/>
      <c r="O12" s="184"/>
      <c r="P12" s="184"/>
      <c r="Q12" s="126" t="str">
        <f t="shared" si="0"/>
        <v/>
      </c>
      <c r="R12" s="184"/>
      <c r="S12" s="184"/>
      <c r="T12" s="184"/>
      <c r="U12" s="126" t="str">
        <f t="shared" si="1"/>
        <v/>
      </c>
      <c r="V12" s="127" t="str">
        <f t="shared" si="2"/>
        <v/>
      </c>
      <c r="W12" s="184" t="str">
        <f t="shared" si="3"/>
        <v/>
      </c>
      <c r="X12" s="189" t="str" cm="1">
        <f t="array" ref="X12">IFERROR(_xlfn.IFS(K12=1,MIN(Q12,V12),K12=2,MIN(Q12,V12,W12),K12=3,MIN(MIN(Q12,V12)*3/4,W12),K12=4,MIN(MIN(Q12,V12)*L12,W12),K12=5,MIN(MIN(Q12,V12)*2/3,W12),K12=6,MIN(MIN(Q12,V12)*1/2,W12)),"")</f>
        <v/>
      </c>
      <c r="Y12" s="190" t="str" cm="1">
        <f t="array" ref="Y12">IFERROR(ROUNDDOWN(_xlfn.IFS((K12=1),X12*L12,(K12=2),X12*L12,(K12=3),X12*2/3,(K12=4),X12,(K12=5),X12*1/2,(K12=6),X12*2/3),-3),"")</f>
        <v/>
      </c>
      <c r="Z12" s="185"/>
      <c r="AA12" s="190" t="str">
        <f t="shared" si="4"/>
        <v/>
      </c>
      <c r="AB12" s="134"/>
      <c r="AC12" s="133"/>
      <c r="AD12" s="126">
        <f t="shared" si="5"/>
        <v>0</v>
      </c>
      <c r="AE12" s="127">
        <f t="shared" si="6"/>
        <v>0</v>
      </c>
      <c r="AF12" s="135"/>
      <c r="AG12" s="136"/>
      <c r="AH12" s="181"/>
      <c r="AI12" s="182"/>
    </row>
    <row r="13" spans="1:35" s="132" customFormat="1" ht="30" customHeight="1">
      <c r="A13" s="121">
        <v>7</v>
      </c>
      <c r="B13" s="173"/>
      <c r="C13" s="174"/>
      <c r="D13" s="173"/>
      <c r="E13" s="175"/>
      <c r="F13" s="173"/>
      <c r="G13" s="173"/>
      <c r="H13" s="173"/>
      <c r="I13" s="122" t="str">
        <f>IFERROR(VLOOKUP(H13,事業区分!$B$9:$C$46,2,0),"")</f>
        <v/>
      </c>
      <c r="J13" s="180"/>
      <c r="K13" s="123" t="str">
        <f>IFERROR(VLOOKUP(CONCATENATE(H13,I13),事業区分!$A$9:$H$1048576,8,0),"")</f>
        <v/>
      </c>
      <c r="L13" s="124" t="str">
        <f>IFERROR(INDEX(補助率!$C$5:$W$42,MATCH(I13,補助率!$B$5:$B$42,0),MATCH(J13,補助率!$C$4:$W$4,0)),"")</f>
        <v/>
      </c>
      <c r="M13" s="180"/>
      <c r="N13" s="173"/>
      <c r="O13" s="184"/>
      <c r="P13" s="184"/>
      <c r="Q13" s="126" t="str">
        <f t="shared" si="0"/>
        <v/>
      </c>
      <c r="R13" s="184"/>
      <c r="S13" s="184"/>
      <c r="T13" s="184"/>
      <c r="U13" s="126" t="str">
        <f t="shared" si="1"/>
        <v/>
      </c>
      <c r="V13" s="127" t="str">
        <f t="shared" si="2"/>
        <v/>
      </c>
      <c r="W13" s="184" t="str">
        <f t="shared" si="3"/>
        <v/>
      </c>
      <c r="X13" s="189" t="str" cm="1">
        <f t="array" ref="X13">IFERROR(_xlfn.IFS(K13=1,MIN(Q13,V13),K13=2,MIN(Q13,V13,W13),K13=3,MIN(MIN(Q13,V13)*3/4,W13),K13=4,MIN(MIN(Q13,V13)*L13,W13),K13=5,MIN(MIN(Q13,V13)*2/3,W13),K13=6,MIN(MIN(Q13,V13)*1/2,W13)),"")</f>
        <v/>
      </c>
      <c r="Y13" s="190" t="str" cm="1">
        <f t="array" ref="Y13">IFERROR(ROUNDDOWN(_xlfn.IFS((K13=1),X13*L13,(K13=2),X13*L13,(K13=3),X13*2/3,(K13=4),X13,(K13=5),X13*1/2,(K13=6),X13*2/3),-3),"")</f>
        <v/>
      </c>
      <c r="Z13" s="185"/>
      <c r="AA13" s="190" t="str">
        <f t="shared" si="4"/>
        <v/>
      </c>
      <c r="AB13" s="134"/>
      <c r="AC13" s="133"/>
      <c r="AD13" s="126">
        <f t="shared" si="5"/>
        <v>0</v>
      </c>
      <c r="AE13" s="127">
        <f t="shared" si="6"/>
        <v>0</v>
      </c>
      <c r="AF13" s="135"/>
      <c r="AG13" s="136"/>
      <c r="AH13" s="181"/>
      <c r="AI13" s="180"/>
    </row>
    <row r="14" spans="1:35" s="132" customFormat="1" ht="30" customHeight="1">
      <c r="A14" s="121">
        <v>8</v>
      </c>
      <c r="B14" s="173"/>
      <c r="C14" s="174"/>
      <c r="D14" s="173"/>
      <c r="E14" s="175"/>
      <c r="F14" s="173"/>
      <c r="G14" s="173"/>
      <c r="H14" s="173"/>
      <c r="I14" s="122" t="str">
        <f>IFERROR(VLOOKUP(H14,事業区分!$B$9:$C$46,2,0),"")</f>
        <v/>
      </c>
      <c r="J14" s="180"/>
      <c r="K14" s="123" t="str">
        <f>IFERROR(VLOOKUP(CONCATENATE(H14,I14),事業区分!$A$9:$H$1048576,8,0),"")</f>
        <v/>
      </c>
      <c r="L14" s="124" t="str">
        <f>IFERROR(INDEX(補助率!$C$5:$W$42,MATCH(I14,補助率!$B$5:$B$42,0),MATCH(J14,補助率!$C$4:$W$4,0)),"")</f>
        <v/>
      </c>
      <c r="M14" s="180"/>
      <c r="N14" s="173"/>
      <c r="O14" s="184"/>
      <c r="P14" s="184"/>
      <c r="Q14" s="126" t="str">
        <f t="shared" si="0"/>
        <v/>
      </c>
      <c r="R14" s="184"/>
      <c r="S14" s="184"/>
      <c r="T14" s="184"/>
      <c r="U14" s="126" t="str">
        <f t="shared" si="1"/>
        <v/>
      </c>
      <c r="V14" s="127" t="str">
        <f t="shared" si="2"/>
        <v/>
      </c>
      <c r="W14" s="184" t="str">
        <f t="shared" si="3"/>
        <v/>
      </c>
      <c r="X14" s="189" t="str" cm="1">
        <f t="array" ref="X14">IFERROR(_xlfn.IFS(K14=1,MIN(Q14,V14),K14=2,MIN(Q14,V14,W14),K14=3,MIN(MIN(Q14,V14)*3/4,W14),K14=4,MIN(MIN(Q14,V14)*L14,W14),K14=5,MIN(MIN(Q14,V14)*2/3,W14),K14=6,MIN(MIN(Q14,V14)*1/2,W14)),"")</f>
        <v/>
      </c>
      <c r="Y14" s="190" t="str" cm="1">
        <f t="array" ref="Y14">IFERROR(ROUNDDOWN(_xlfn.IFS((K14=1),X14*L14,(K14=2),X14*L14,(K14=3),X14*2/3,(K14=4),X14,(K14=5),X14*1/2,(K14=6),X14*2/3),-3),"")</f>
        <v/>
      </c>
      <c r="Z14" s="185"/>
      <c r="AA14" s="190" t="str">
        <f t="shared" si="4"/>
        <v/>
      </c>
      <c r="AB14" s="134"/>
      <c r="AC14" s="133"/>
      <c r="AD14" s="126">
        <f t="shared" si="5"/>
        <v>0</v>
      </c>
      <c r="AE14" s="127">
        <f t="shared" si="6"/>
        <v>0</v>
      </c>
      <c r="AF14" s="135"/>
      <c r="AG14" s="136"/>
      <c r="AH14" s="181"/>
      <c r="AI14" s="180"/>
    </row>
    <row r="15" spans="1:35" s="132" customFormat="1" ht="30" customHeight="1">
      <c r="A15" s="121">
        <v>9</v>
      </c>
      <c r="B15" s="173"/>
      <c r="C15" s="174"/>
      <c r="D15" s="173"/>
      <c r="E15" s="175"/>
      <c r="F15" s="173"/>
      <c r="G15" s="173"/>
      <c r="H15" s="173"/>
      <c r="I15" s="122" t="str">
        <f>IFERROR(VLOOKUP(H15,事業区分!$B$9:$C$46,2,0),"")</f>
        <v/>
      </c>
      <c r="J15" s="180"/>
      <c r="K15" s="123" t="str">
        <f>IFERROR(VLOOKUP(CONCATENATE(H15,I15),事業区分!$A$9:$H$1048576,8,0),"")</f>
        <v/>
      </c>
      <c r="L15" s="124" t="str">
        <f>IFERROR(INDEX(補助率!$C$5:$W$42,MATCH(I15,補助率!$B$5:$B$42,0),MATCH(J15,補助率!$C$4:$W$4,0)),"")</f>
        <v/>
      </c>
      <c r="M15" s="180"/>
      <c r="N15" s="173"/>
      <c r="O15" s="184"/>
      <c r="P15" s="184"/>
      <c r="Q15" s="126" t="str">
        <f t="shared" si="0"/>
        <v/>
      </c>
      <c r="R15" s="184"/>
      <c r="S15" s="184"/>
      <c r="T15" s="184"/>
      <c r="U15" s="126" t="str">
        <f t="shared" si="1"/>
        <v/>
      </c>
      <c r="V15" s="127" t="str">
        <f t="shared" si="2"/>
        <v/>
      </c>
      <c r="W15" s="184" t="str">
        <f t="shared" si="3"/>
        <v/>
      </c>
      <c r="X15" s="189" t="str" cm="1">
        <f t="array" ref="X15">IFERROR(_xlfn.IFS(K15=1,MIN(Q15,V15),K15=2,MIN(Q15,V15,W15),K15=3,MIN(MIN(Q15,V15)*3/4,W15),K15=4,MIN(MIN(Q15,V15)*L15,W15),K15=5,MIN(MIN(Q15,V15)*2/3,W15),K15=6,MIN(MIN(Q15,V15)*1/2,W15)),"")</f>
        <v/>
      </c>
      <c r="Y15" s="190" t="str" cm="1">
        <f t="array" ref="Y15">IFERROR(ROUNDDOWN(_xlfn.IFS((K15=1),X15*L15,(K15=2),X15*L15,(K15=3),X15*2/3,(K15=4),X15,(K15=5),X15*1/2,(K15=6),X15*2/3),-3),"")</f>
        <v/>
      </c>
      <c r="Z15" s="185"/>
      <c r="AA15" s="190" t="str">
        <f t="shared" si="4"/>
        <v/>
      </c>
      <c r="AB15" s="134"/>
      <c r="AC15" s="133"/>
      <c r="AD15" s="126">
        <f t="shared" si="5"/>
        <v>0</v>
      </c>
      <c r="AE15" s="127">
        <f t="shared" si="6"/>
        <v>0</v>
      </c>
      <c r="AF15" s="135"/>
      <c r="AG15" s="136"/>
      <c r="AH15" s="181"/>
      <c r="AI15" s="180"/>
    </row>
    <row r="16" spans="1:35" s="132" customFormat="1" ht="30" customHeight="1">
      <c r="A16" s="121">
        <v>10</v>
      </c>
      <c r="B16" s="173"/>
      <c r="C16" s="174"/>
      <c r="D16" s="173"/>
      <c r="E16" s="175"/>
      <c r="F16" s="173"/>
      <c r="G16" s="173"/>
      <c r="H16" s="173"/>
      <c r="I16" s="122" t="str">
        <f>IFERROR(VLOOKUP(H16,事業区分!$B$9:$C$46,2,0),"")</f>
        <v/>
      </c>
      <c r="J16" s="180"/>
      <c r="K16" s="123" t="str">
        <f>IFERROR(VLOOKUP(CONCATENATE(H16,I16),事業区分!$A$9:$H$1048576,8,0),"")</f>
        <v/>
      </c>
      <c r="L16" s="124" t="str">
        <f>IFERROR(INDEX(補助率!$C$5:$W$42,MATCH(I16,補助率!$B$5:$B$42,0),MATCH(J16,補助率!$C$4:$W$4,0)),"")</f>
        <v/>
      </c>
      <c r="M16" s="180"/>
      <c r="N16" s="173"/>
      <c r="O16" s="184"/>
      <c r="P16" s="184"/>
      <c r="Q16" s="126" t="str">
        <f t="shared" si="0"/>
        <v/>
      </c>
      <c r="R16" s="184"/>
      <c r="S16" s="184"/>
      <c r="T16" s="184"/>
      <c r="U16" s="126" t="str">
        <f t="shared" si="1"/>
        <v/>
      </c>
      <c r="V16" s="127" t="str">
        <f t="shared" si="2"/>
        <v/>
      </c>
      <c r="W16" s="184" t="str">
        <f t="shared" si="3"/>
        <v/>
      </c>
      <c r="X16" s="189" t="str" cm="1">
        <f t="array" ref="X16">IFERROR(_xlfn.IFS(K16=1,MIN(Q16,V16),K16=2,MIN(Q16,V16,W16),K16=3,MIN(MIN(Q16,V16)*3/4,W16),K16=4,MIN(MIN(Q16,V16)*L16,W16),K16=5,MIN(MIN(Q16,V16)*2/3,W16),K16=6,MIN(MIN(Q16,V16)*1/2,W16)),"")</f>
        <v/>
      </c>
      <c r="Y16" s="190" t="str" cm="1">
        <f t="array" ref="Y16">IFERROR(ROUNDDOWN(_xlfn.IFS((K16=1),X16*L16,(K16=2),X16*L16,(K16=3),X16*2/3,(K16=4),X16,(K16=5),X16*1/2,(K16=6),X16*2/3),-3),"")</f>
        <v/>
      </c>
      <c r="Z16" s="185"/>
      <c r="AA16" s="190" t="str">
        <f t="shared" si="4"/>
        <v/>
      </c>
      <c r="AB16" s="134"/>
      <c r="AC16" s="133"/>
      <c r="AD16" s="126">
        <f t="shared" si="5"/>
        <v>0</v>
      </c>
      <c r="AE16" s="127">
        <f t="shared" si="6"/>
        <v>0</v>
      </c>
      <c r="AF16" s="135"/>
      <c r="AG16" s="136"/>
      <c r="AH16" s="181"/>
      <c r="AI16" s="182"/>
    </row>
    <row r="17" spans="1:35" s="132" customFormat="1" ht="30" hidden="1" customHeight="1">
      <c r="A17" s="121">
        <v>11</v>
      </c>
      <c r="B17" s="173"/>
      <c r="C17" s="174"/>
      <c r="D17" s="173"/>
      <c r="E17" s="175"/>
      <c r="F17" s="173"/>
      <c r="G17" s="173"/>
      <c r="H17" s="173"/>
      <c r="I17" s="122" t="str">
        <f>IFERROR(VLOOKUP(H17,事業区分!$B$9:$C$46,2,0),"")</f>
        <v/>
      </c>
      <c r="J17" s="180"/>
      <c r="K17" s="123" t="str">
        <f>IFERROR(VLOOKUP(CONCATENATE(H17,I17),事業区分!$A$9:$H$1048576,8,0),"")</f>
        <v/>
      </c>
      <c r="L17" s="124" t="str">
        <f>IFERROR(INDEX(補助率!$C$5:$W$42,MATCH(I17,補助率!$B$5:$B$42,0),MATCH(J17,補助率!$C$4:$W$4,0)),"")</f>
        <v/>
      </c>
      <c r="M17" s="180"/>
      <c r="N17" s="173"/>
      <c r="O17" s="184"/>
      <c r="P17" s="184"/>
      <c r="Q17" s="126" t="str">
        <f t="shared" si="0"/>
        <v/>
      </c>
      <c r="R17" s="184"/>
      <c r="S17" s="184"/>
      <c r="T17" s="184"/>
      <c r="U17" s="126" t="str">
        <f t="shared" si="1"/>
        <v/>
      </c>
      <c r="V17" s="127" t="str">
        <f t="shared" si="2"/>
        <v/>
      </c>
      <c r="W17" s="184" t="str">
        <f t="shared" si="3"/>
        <v/>
      </c>
      <c r="X17" s="189" t="str" cm="1">
        <f t="array" ref="X17">IFERROR(_xlfn.IFS(K17=1,MIN(Q17,V17),K17=2,MIN(Q17,V17,W17),K17=3,MIN(MIN(Q17,V17)*3/4,W17),K17=4,MIN(MIN(Q17,V17)*L17,W17),K17=5,MIN(MIN(Q17,V17)*2/3,W17),K17=6,MIN(MIN(Q17,V17)*1/2,W17)),"")</f>
        <v/>
      </c>
      <c r="Y17" s="190" t="str" cm="1">
        <f t="array" ref="Y17">IFERROR(ROUNDDOWN(_xlfn.IFS((K17=1),X17*L17,(K17=2),X17*L17,(K17=3),X17*2/3,(K17=4),X17,(K17=5),X17*1/2,(K17=6),X17*2/3),-3),"")</f>
        <v/>
      </c>
      <c r="Z17" s="185"/>
      <c r="AA17" s="190" t="str">
        <f t="shared" si="4"/>
        <v/>
      </c>
      <c r="AB17" s="134"/>
      <c r="AC17" s="133"/>
      <c r="AD17" s="126">
        <f t="shared" si="5"/>
        <v>0</v>
      </c>
      <c r="AE17" s="127">
        <f t="shared" si="6"/>
        <v>0</v>
      </c>
      <c r="AF17" s="135"/>
      <c r="AG17" s="136"/>
      <c r="AH17" s="181"/>
      <c r="AI17" s="180"/>
    </row>
    <row r="18" spans="1:35" s="132" customFormat="1" ht="30" hidden="1" customHeight="1">
      <c r="A18" s="121">
        <v>12</v>
      </c>
      <c r="B18" s="173"/>
      <c r="C18" s="174"/>
      <c r="D18" s="173"/>
      <c r="E18" s="175"/>
      <c r="F18" s="173"/>
      <c r="G18" s="173"/>
      <c r="H18" s="173"/>
      <c r="I18" s="122" t="str">
        <f>IFERROR(VLOOKUP(H18,事業区分!$B$9:$C$46,2,0),"")</f>
        <v/>
      </c>
      <c r="J18" s="180"/>
      <c r="K18" s="123" t="str">
        <f>IFERROR(VLOOKUP(CONCATENATE(H18,I18),事業区分!$A$9:$H$1048576,8,0),"")</f>
        <v/>
      </c>
      <c r="L18" s="124" t="str">
        <f>IFERROR(INDEX(補助率!$C$5:$W$42,MATCH(I18,補助率!$B$5:$B$42,0),MATCH(J18,補助率!$C$4:$W$4,0)),"")</f>
        <v/>
      </c>
      <c r="M18" s="180"/>
      <c r="N18" s="173"/>
      <c r="O18" s="184"/>
      <c r="P18" s="184"/>
      <c r="Q18" s="126" t="str">
        <f t="shared" si="0"/>
        <v/>
      </c>
      <c r="R18" s="184"/>
      <c r="S18" s="184"/>
      <c r="T18" s="184"/>
      <c r="U18" s="126" t="str">
        <f t="shared" si="1"/>
        <v/>
      </c>
      <c r="V18" s="127" t="str">
        <f t="shared" si="2"/>
        <v/>
      </c>
      <c r="W18" s="184" t="str">
        <f t="shared" si="3"/>
        <v/>
      </c>
      <c r="X18" s="189" t="str" cm="1">
        <f t="array" ref="X18">IFERROR(_xlfn.IFS(K18=1,MIN(Q18,V18),K18=2,MIN(Q18,V18,W18),K18=3,MIN(MIN(Q18,V18)*3/4,W18),K18=4,MIN(MIN(Q18,V18)*L18,W18),K18=5,MIN(MIN(Q18,V18)*2/3,W18),K18=6,MIN(MIN(Q18,V18)*1/2,W18)),"")</f>
        <v/>
      </c>
      <c r="Y18" s="190" t="str" cm="1">
        <f t="array" ref="Y18">IFERROR(ROUNDDOWN(_xlfn.IFS((K18=1),X18*L18,(K18=2),X18*L18,(K18=3),X18*2/3,(K18=4),X18,(K18=5),X18*1/2,(K18=6),X18*2/3),-3),"")</f>
        <v/>
      </c>
      <c r="Z18" s="185"/>
      <c r="AA18" s="190" t="str">
        <f t="shared" si="4"/>
        <v/>
      </c>
      <c r="AB18" s="134"/>
      <c r="AC18" s="133"/>
      <c r="AD18" s="126">
        <f t="shared" si="5"/>
        <v>0</v>
      </c>
      <c r="AE18" s="127">
        <f t="shared" si="6"/>
        <v>0</v>
      </c>
      <c r="AF18" s="135"/>
      <c r="AG18" s="136"/>
      <c r="AH18" s="181"/>
      <c r="AI18" s="180"/>
    </row>
    <row r="19" spans="1:35" s="132" customFormat="1" ht="30" hidden="1" customHeight="1">
      <c r="A19" s="121">
        <v>13</v>
      </c>
      <c r="B19" s="173"/>
      <c r="C19" s="174"/>
      <c r="D19" s="173"/>
      <c r="E19" s="175"/>
      <c r="F19" s="173"/>
      <c r="G19" s="173"/>
      <c r="H19" s="173"/>
      <c r="I19" s="122" t="str">
        <f>IFERROR(VLOOKUP(H19,事業区分!$B$9:$C$46,2,0),"")</f>
        <v/>
      </c>
      <c r="J19" s="180"/>
      <c r="K19" s="123" t="str">
        <f>IFERROR(VLOOKUP(CONCATENATE(H19,I19),事業区分!$A$9:$H$1048576,8,0),"")</f>
        <v/>
      </c>
      <c r="L19" s="124" t="str">
        <f>IFERROR(INDEX(補助率!$C$5:$W$42,MATCH(I19,補助率!$B$5:$B$42,0),MATCH(J19,補助率!$C$4:$W$4,0)),"")</f>
        <v/>
      </c>
      <c r="M19" s="180"/>
      <c r="N19" s="173"/>
      <c r="O19" s="184"/>
      <c r="P19" s="184"/>
      <c r="Q19" s="126" t="str">
        <f t="shared" si="0"/>
        <v/>
      </c>
      <c r="R19" s="184"/>
      <c r="S19" s="184"/>
      <c r="T19" s="184"/>
      <c r="U19" s="126" t="str">
        <f t="shared" si="1"/>
        <v/>
      </c>
      <c r="V19" s="127" t="str">
        <f t="shared" si="2"/>
        <v/>
      </c>
      <c r="W19" s="184" t="str">
        <f t="shared" si="3"/>
        <v/>
      </c>
      <c r="X19" s="189" t="str" cm="1">
        <f t="array" ref="X19">IFERROR(_xlfn.IFS(K19=1,MIN(Q19,V19),K19=2,MIN(Q19,V19,W19),K19=3,MIN(MIN(Q19,V19)*3/4,W19),K19=4,MIN(MIN(Q19,V19)*L19,W19),K19=5,MIN(MIN(Q19,V19)*2/3,W19),K19=6,MIN(MIN(Q19,V19)*1/2,W19)),"")</f>
        <v/>
      </c>
      <c r="Y19" s="190" t="str" cm="1">
        <f t="array" ref="Y19">IFERROR(ROUNDDOWN(_xlfn.IFS((K19=1),X19*L19,(K19=2),X19*L19,(K19=3),X19*2/3,(K19=4),X19,(K19=5),X19*1/2,(K19=6),X19*2/3),-3),"")</f>
        <v/>
      </c>
      <c r="Z19" s="185"/>
      <c r="AA19" s="190" t="str">
        <f t="shared" si="4"/>
        <v/>
      </c>
      <c r="AB19" s="134"/>
      <c r="AC19" s="133"/>
      <c r="AD19" s="126">
        <f t="shared" si="5"/>
        <v>0</v>
      </c>
      <c r="AE19" s="127">
        <f t="shared" si="6"/>
        <v>0</v>
      </c>
      <c r="AF19" s="135"/>
      <c r="AG19" s="136"/>
      <c r="AH19" s="181"/>
      <c r="AI19" s="182"/>
    </row>
    <row r="20" spans="1:35" s="132" customFormat="1" ht="30" hidden="1" customHeight="1">
      <c r="A20" s="121">
        <v>14</v>
      </c>
      <c r="B20" s="173"/>
      <c r="C20" s="174"/>
      <c r="D20" s="173"/>
      <c r="E20" s="175"/>
      <c r="F20" s="173"/>
      <c r="G20" s="173"/>
      <c r="H20" s="173"/>
      <c r="I20" s="122" t="str">
        <f>IFERROR(VLOOKUP(H20,事業区分!$B$9:$C$46,2,0),"")</f>
        <v/>
      </c>
      <c r="J20" s="180"/>
      <c r="K20" s="123" t="str">
        <f>IFERROR(VLOOKUP(CONCATENATE(H20,I20),事業区分!$A$9:$H$1048576,8,0),"")</f>
        <v/>
      </c>
      <c r="L20" s="124" t="str">
        <f>IFERROR(INDEX(補助率!$C$5:$W$42,MATCH(I20,補助率!$B$5:$B$42,0),MATCH(J20,補助率!$C$4:$W$4,0)),"")</f>
        <v/>
      </c>
      <c r="M20" s="180"/>
      <c r="N20" s="173"/>
      <c r="O20" s="184"/>
      <c r="P20" s="184"/>
      <c r="Q20" s="126" t="str">
        <f t="shared" si="0"/>
        <v/>
      </c>
      <c r="R20" s="184"/>
      <c r="S20" s="184"/>
      <c r="T20" s="184"/>
      <c r="U20" s="126" t="str">
        <f t="shared" si="1"/>
        <v/>
      </c>
      <c r="V20" s="127" t="str">
        <f t="shared" si="2"/>
        <v/>
      </c>
      <c r="W20" s="184" t="str">
        <f t="shared" si="3"/>
        <v/>
      </c>
      <c r="X20" s="189" t="str" cm="1">
        <f t="array" ref="X20">IFERROR(_xlfn.IFS(K20=1,MIN(Q20,V20),K20=2,MIN(Q20,V20,W20),K20=3,MIN(MIN(Q20,V20)*3/4,W20),K20=4,MIN(MIN(Q20,V20)*L20,W20),K20=5,MIN(MIN(Q20,V20)*2/3,W20),K20=6,MIN(MIN(Q20,V20)*1/2,W20)),"")</f>
        <v/>
      </c>
      <c r="Y20" s="190" t="str" cm="1">
        <f t="array" ref="Y20">IFERROR(ROUNDDOWN(_xlfn.IFS((K20=1),X20*L20,(K20=2),X20*L20,(K20=3),X20*2/3,(K20=4),X20,(K20=5),X20*1/2,(K20=6),X20*2/3),-3),"")</f>
        <v/>
      </c>
      <c r="Z20" s="185"/>
      <c r="AA20" s="190" t="str">
        <f t="shared" si="4"/>
        <v/>
      </c>
      <c r="AB20" s="134"/>
      <c r="AC20" s="133"/>
      <c r="AD20" s="126">
        <f t="shared" si="5"/>
        <v>0</v>
      </c>
      <c r="AE20" s="127">
        <f t="shared" si="6"/>
        <v>0</v>
      </c>
      <c r="AF20" s="135"/>
      <c r="AG20" s="136"/>
      <c r="AH20" s="181"/>
      <c r="AI20" s="180"/>
    </row>
    <row r="21" spans="1:35" s="132" customFormat="1" ht="30" hidden="1" customHeight="1">
      <c r="A21" s="121">
        <v>15</v>
      </c>
      <c r="B21" s="173"/>
      <c r="C21" s="174"/>
      <c r="D21" s="173"/>
      <c r="E21" s="175"/>
      <c r="F21" s="173"/>
      <c r="G21" s="173"/>
      <c r="H21" s="173"/>
      <c r="I21" s="122" t="str">
        <f>IFERROR(VLOOKUP(H21,事業区分!$B$9:$C$46,2,0),"")</f>
        <v/>
      </c>
      <c r="J21" s="180"/>
      <c r="K21" s="123" t="str">
        <f>IFERROR(VLOOKUP(CONCATENATE(H21,I21),事業区分!$A$9:$H$1048576,8,0),"")</f>
        <v/>
      </c>
      <c r="L21" s="124" t="str">
        <f>IFERROR(INDEX(補助率!$C$5:$W$42,MATCH(I21,補助率!$B$5:$B$42,0),MATCH(J21,補助率!$C$4:$W$4,0)),"")</f>
        <v/>
      </c>
      <c r="M21" s="180"/>
      <c r="N21" s="173"/>
      <c r="O21" s="184"/>
      <c r="P21" s="184"/>
      <c r="Q21" s="126" t="str">
        <f t="shared" si="0"/>
        <v/>
      </c>
      <c r="R21" s="184"/>
      <c r="S21" s="184"/>
      <c r="T21" s="184"/>
      <c r="U21" s="126" t="str">
        <f t="shared" si="1"/>
        <v/>
      </c>
      <c r="V21" s="127" t="str">
        <f t="shared" si="2"/>
        <v/>
      </c>
      <c r="W21" s="184" t="str">
        <f t="shared" si="3"/>
        <v/>
      </c>
      <c r="X21" s="189" t="str" cm="1">
        <f t="array" ref="X21">IFERROR(_xlfn.IFS(K21=1,MIN(Q21,V21),K21=2,MIN(Q21,V21,W21),K21=3,MIN(MIN(Q21,V21)*3/4,W21),K21=4,MIN(MIN(Q21,V21)*L21,W21),K21=5,MIN(MIN(Q21,V21)*2/3,W21),K21=6,MIN(MIN(Q21,V21)*1/2,W21)),"")</f>
        <v/>
      </c>
      <c r="Y21" s="190" t="str" cm="1">
        <f t="array" ref="Y21">IFERROR(ROUNDDOWN(_xlfn.IFS((K21=1),X21*L21,(K21=2),X21*L21,(K21=3),X21*2/3,(K21=4),X21,(K21=5),X21*1/2,(K21=6),X21*2/3),-3),"")</f>
        <v/>
      </c>
      <c r="Z21" s="185"/>
      <c r="AA21" s="190" t="str">
        <f t="shared" si="4"/>
        <v/>
      </c>
      <c r="AB21" s="134"/>
      <c r="AC21" s="133"/>
      <c r="AD21" s="126">
        <f t="shared" si="5"/>
        <v>0</v>
      </c>
      <c r="AE21" s="127">
        <f t="shared" si="6"/>
        <v>0</v>
      </c>
      <c r="AF21" s="135"/>
      <c r="AG21" s="136"/>
      <c r="AH21" s="181"/>
      <c r="AI21" s="180"/>
    </row>
    <row r="22" spans="1:35" s="132" customFormat="1" ht="30" hidden="1" customHeight="1">
      <c r="A22" s="121">
        <v>16</v>
      </c>
      <c r="B22" s="173"/>
      <c r="C22" s="174"/>
      <c r="D22" s="173"/>
      <c r="E22" s="175"/>
      <c r="F22" s="173"/>
      <c r="G22" s="173"/>
      <c r="H22" s="173"/>
      <c r="I22" s="122" t="str">
        <f>IFERROR(VLOOKUP(H22,事業区分!$B$9:$C$46,2,0),"")</f>
        <v/>
      </c>
      <c r="J22" s="180"/>
      <c r="K22" s="123" t="str">
        <f>IFERROR(VLOOKUP(CONCATENATE(H22,I22),事業区分!$A$9:$H$1048576,8,0),"")</f>
        <v/>
      </c>
      <c r="L22" s="124" t="str">
        <f>IFERROR(INDEX(補助率!$C$5:$W$42,MATCH(I22,補助率!$B$5:$B$42,0),MATCH(J22,補助率!$C$4:$W$4,0)),"")</f>
        <v/>
      </c>
      <c r="M22" s="180"/>
      <c r="N22" s="173"/>
      <c r="O22" s="184"/>
      <c r="P22" s="184"/>
      <c r="Q22" s="126" t="str">
        <f t="shared" si="0"/>
        <v/>
      </c>
      <c r="R22" s="184"/>
      <c r="S22" s="184"/>
      <c r="T22" s="184"/>
      <c r="U22" s="126" t="str">
        <f t="shared" si="1"/>
        <v/>
      </c>
      <c r="V22" s="127" t="str">
        <f t="shared" si="2"/>
        <v/>
      </c>
      <c r="W22" s="184" t="str">
        <f t="shared" si="3"/>
        <v/>
      </c>
      <c r="X22" s="189" t="str" cm="1">
        <f t="array" ref="X22">IFERROR(_xlfn.IFS(K22=1,MIN(Q22,V22),K22=2,MIN(Q22,V22,W22),K22=3,MIN(MIN(Q22,V22)*3/4,W22),K22=4,MIN(MIN(Q22,V22)*L22,W22),K22=5,MIN(MIN(Q22,V22)*2/3,W22),K22=6,MIN(MIN(Q22,V22)*1/2,W22)),"")</f>
        <v/>
      </c>
      <c r="Y22" s="190" t="str" cm="1">
        <f t="array" ref="Y22">IFERROR(ROUNDDOWN(_xlfn.IFS((K22=1),X22*L22,(K22=2),X22*L22,(K22=3),X22*2/3,(K22=4),X22,(K22=5),X22*1/2,(K22=6),X22*2/3),-3),"")</f>
        <v/>
      </c>
      <c r="Z22" s="185"/>
      <c r="AA22" s="190" t="str">
        <f t="shared" si="4"/>
        <v/>
      </c>
      <c r="AB22" s="134"/>
      <c r="AC22" s="133"/>
      <c r="AD22" s="126">
        <f t="shared" si="5"/>
        <v>0</v>
      </c>
      <c r="AE22" s="127">
        <f t="shared" si="6"/>
        <v>0</v>
      </c>
      <c r="AF22" s="135"/>
      <c r="AG22" s="136"/>
      <c r="AH22" s="181"/>
      <c r="AI22" s="180"/>
    </row>
    <row r="23" spans="1:35" s="132" customFormat="1" ht="30" hidden="1" customHeight="1">
      <c r="A23" s="121">
        <v>17</v>
      </c>
      <c r="B23" s="173"/>
      <c r="C23" s="174"/>
      <c r="D23" s="173"/>
      <c r="E23" s="175"/>
      <c r="F23" s="173"/>
      <c r="G23" s="173"/>
      <c r="H23" s="173"/>
      <c r="I23" s="122" t="str">
        <f>IFERROR(VLOOKUP(H23,事業区分!$B$9:$C$46,2,0),"")</f>
        <v/>
      </c>
      <c r="J23" s="180"/>
      <c r="K23" s="123" t="str">
        <f>IFERROR(VLOOKUP(CONCATENATE(H23,I23),事業区分!$A$9:$H$1048576,8,0),"")</f>
        <v/>
      </c>
      <c r="L23" s="124" t="str">
        <f>IFERROR(INDEX(補助率!$C$5:$W$42,MATCH(I23,補助率!$B$5:$B$42,0),MATCH(J23,補助率!$C$4:$W$4,0)),"")</f>
        <v/>
      </c>
      <c r="M23" s="180"/>
      <c r="N23" s="173"/>
      <c r="O23" s="184"/>
      <c r="P23" s="184"/>
      <c r="Q23" s="126" t="str">
        <f t="shared" si="0"/>
        <v/>
      </c>
      <c r="R23" s="184"/>
      <c r="S23" s="184"/>
      <c r="T23" s="184"/>
      <c r="U23" s="126" t="str">
        <f t="shared" si="1"/>
        <v/>
      </c>
      <c r="V23" s="127" t="str">
        <f t="shared" si="2"/>
        <v/>
      </c>
      <c r="W23" s="184" t="str">
        <f t="shared" si="3"/>
        <v/>
      </c>
      <c r="X23" s="189" t="str" cm="1">
        <f t="array" ref="X23">IFERROR(_xlfn.IFS(K23=1,MIN(Q23,V23),K23=2,MIN(Q23,V23,W23),K23=3,MIN(MIN(Q23,V23)*3/4,W23),K23=4,MIN(MIN(Q23,V23)*L23,W23),K23=5,MIN(MIN(Q23,V23)*2/3,W23),K23=6,MIN(MIN(Q23,V23)*1/2,W23)),"")</f>
        <v/>
      </c>
      <c r="Y23" s="190" t="str" cm="1">
        <f t="array" ref="Y23">IFERROR(ROUNDDOWN(_xlfn.IFS((K23=1),X23*L23,(K23=2),X23*L23,(K23=3),X23*2/3,(K23=4),X23,(K23=5),X23*1/2,(K23=6),X23*2/3),-3),"")</f>
        <v/>
      </c>
      <c r="Z23" s="185"/>
      <c r="AA23" s="190" t="str">
        <f t="shared" si="4"/>
        <v/>
      </c>
      <c r="AB23" s="134"/>
      <c r="AC23" s="133"/>
      <c r="AD23" s="126">
        <f t="shared" si="5"/>
        <v>0</v>
      </c>
      <c r="AE23" s="127">
        <f t="shared" si="6"/>
        <v>0</v>
      </c>
      <c r="AF23" s="135"/>
      <c r="AG23" s="136"/>
      <c r="AH23" s="181"/>
      <c r="AI23" s="180"/>
    </row>
    <row r="24" spans="1:35" s="132" customFormat="1" ht="30" hidden="1" customHeight="1">
      <c r="A24" s="121">
        <v>18</v>
      </c>
      <c r="B24" s="173"/>
      <c r="C24" s="174"/>
      <c r="D24" s="173"/>
      <c r="E24" s="175"/>
      <c r="F24" s="173"/>
      <c r="G24" s="173"/>
      <c r="H24" s="173"/>
      <c r="I24" s="122" t="str">
        <f>IFERROR(VLOOKUP(H24,事業区分!$B$9:$C$46,2,0),"")</f>
        <v/>
      </c>
      <c r="J24" s="180"/>
      <c r="K24" s="123" t="str">
        <f>IFERROR(VLOOKUP(CONCATENATE(H24,I24),事業区分!$A$9:$H$1048576,8,0),"")</f>
        <v/>
      </c>
      <c r="L24" s="124" t="str">
        <f>IFERROR(INDEX(補助率!$C$5:$W$42,MATCH(I24,補助率!$B$5:$B$42,0),MATCH(J24,補助率!$C$4:$W$4,0)),"")</f>
        <v/>
      </c>
      <c r="M24" s="180"/>
      <c r="N24" s="173"/>
      <c r="O24" s="184"/>
      <c r="P24" s="184"/>
      <c r="Q24" s="126" t="str">
        <f t="shared" si="0"/>
        <v/>
      </c>
      <c r="R24" s="184"/>
      <c r="S24" s="184"/>
      <c r="T24" s="184"/>
      <c r="U24" s="126" t="str">
        <f t="shared" si="1"/>
        <v/>
      </c>
      <c r="V24" s="127" t="str">
        <f t="shared" si="2"/>
        <v/>
      </c>
      <c r="W24" s="184" t="str">
        <f t="shared" si="3"/>
        <v/>
      </c>
      <c r="X24" s="189" t="str" cm="1">
        <f t="array" ref="X24">IFERROR(_xlfn.IFS(K24=1,MIN(Q24,V24),K24=2,MIN(Q24,V24,W24),K24=3,MIN(MIN(Q24,V24)*3/4,W24),K24=4,MIN(MIN(Q24,V24)*L24,W24),K24=5,MIN(MIN(Q24,V24)*2/3,W24),K24=6,MIN(MIN(Q24,V24)*1/2,W24)),"")</f>
        <v/>
      </c>
      <c r="Y24" s="190" t="str" cm="1">
        <f t="array" ref="Y24">IFERROR(ROUNDDOWN(_xlfn.IFS((K24=1),X24*L24,(K24=2),X24*L24,(K24=3),X24*2/3,(K24=4),X24,(K24=5),X24*1/2,(K24=6),X24*2/3),-3),"")</f>
        <v/>
      </c>
      <c r="Z24" s="185"/>
      <c r="AA24" s="190" t="str">
        <f t="shared" si="4"/>
        <v/>
      </c>
      <c r="AB24" s="134"/>
      <c r="AC24" s="133"/>
      <c r="AD24" s="126">
        <f t="shared" si="5"/>
        <v>0</v>
      </c>
      <c r="AE24" s="127">
        <f t="shared" si="6"/>
        <v>0</v>
      </c>
      <c r="AF24" s="135"/>
      <c r="AG24" s="136"/>
      <c r="AH24" s="181"/>
      <c r="AI24" s="180"/>
    </row>
    <row r="25" spans="1:35" s="132" customFormat="1" ht="30" hidden="1" customHeight="1">
      <c r="A25" s="121">
        <v>19</v>
      </c>
      <c r="B25" s="173"/>
      <c r="C25" s="174"/>
      <c r="D25" s="173"/>
      <c r="E25" s="175"/>
      <c r="F25" s="173"/>
      <c r="G25" s="173"/>
      <c r="H25" s="173"/>
      <c r="I25" s="122" t="str">
        <f>IFERROR(VLOOKUP(H25,事業区分!$B$9:$C$46,2,0),"")</f>
        <v/>
      </c>
      <c r="J25" s="180"/>
      <c r="K25" s="123" t="str">
        <f>IFERROR(VLOOKUP(CONCATENATE(H25,I25),事業区分!$A$9:$H$1048576,8,0),"")</f>
        <v/>
      </c>
      <c r="L25" s="124" t="str">
        <f>IFERROR(INDEX(補助率!$C$5:$W$42,MATCH(I25,補助率!$B$5:$B$42,0),MATCH(J25,補助率!$C$4:$W$4,0)),"")</f>
        <v/>
      </c>
      <c r="M25" s="180"/>
      <c r="N25" s="173"/>
      <c r="O25" s="184"/>
      <c r="P25" s="184"/>
      <c r="Q25" s="126" t="str">
        <f t="shared" si="0"/>
        <v/>
      </c>
      <c r="R25" s="184"/>
      <c r="S25" s="184"/>
      <c r="T25" s="184"/>
      <c r="U25" s="126" t="str">
        <f t="shared" si="1"/>
        <v/>
      </c>
      <c r="V25" s="127" t="str">
        <f t="shared" si="2"/>
        <v/>
      </c>
      <c r="W25" s="184" t="str">
        <f t="shared" si="3"/>
        <v/>
      </c>
      <c r="X25" s="189" t="str" cm="1">
        <f t="array" ref="X25">IFERROR(_xlfn.IFS(K25=1,MIN(Q25,V25),K25=2,MIN(Q25,V25,W25),K25=3,MIN(MIN(Q25,V25)*3/4,W25),K25=4,MIN(MIN(Q25,V25)*L25,W25),K25=5,MIN(MIN(Q25,V25)*2/3,W25),K25=6,MIN(MIN(Q25,V25)*1/2,W25)),"")</f>
        <v/>
      </c>
      <c r="Y25" s="190" t="str" cm="1">
        <f t="array" ref="Y25">IFERROR(ROUNDDOWN(_xlfn.IFS((K25=1),X25*L25,(K25=2),X25*L25,(K25=3),X25*2/3,(K25=4),X25,(K25=5),X25*1/2,(K25=6),X25*2/3),-3),"")</f>
        <v/>
      </c>
      <c r="Z25" s="185"/>
      <c r="AA25" s="190" t="str">
        <f t="shared" si="4"/>
        <v/>
      </c>
      <c r="AB25" s="134"/>
      <c r="AC25" s="133"/>
      <c r="AD25" s="126">
        <f t="shared" ref="AD25:AD76" si="7">MIN(Y25,AB25)</f>
        <v>0</v>
      </c>
      <c r="AE25" s="127">
        <f t="shared" ref="AE25:AE76" si="8">IFERROR(AC25-AD25,"")</f>
        <v>0</v>
      </c>
      <c r="AF25" s="135"/>
      <c r="AG25" s="136"/>
      <c r="AH25" s="181"/>
      <c r="AI25" s="180"/>
    </row>
    <row r="26" spans="1:35" s="132" customFormat="1" ht="30" hidden="1" customHeight="1">
      <c r="A26" s="121">
        <v>20</v>
      </c>
      <c r="B26" s="173"/>
      <c r="C26" s="174"/>
      <c r="D26" s="173"/>
      <c r="E26" s="175"/>
      <c r="F26" s="173"/>
      <c r="G26" s="173"/>
      <c r="H26" s="173"/>
      <c r="I26" s="122" t="str">
        <f>IFERROR(VLOOKUP(H26,事業区分!$B$9:$C$46,2,0),"")</f>
        <v/>
      </c>
      <c r="J26" s="180"/>
      <c r="K26" s="123" t="str">
        <f>IFERROR(VLOOKUP(CONCATENATE(H26,I26),事業区分!$A$9:$H$1048576,8,0),"")</f>
        <v/>
      </c>
      <c r="L26" s="124" t="str">
        <f>IFERROR(INDEX(補助率!$C$5:$W$42,MATCH(I26,補助率!$B$5:$B$42,0),MATCH(J26,補助率!$C$4:$W$4,0)),"")</f>
        <v/>
      </c>
      <c r="M26" s="180"/>
      <c r="N26" s="173"/>
      <c r="O26" s="184"/>
      <c r="P26" s="184"/>
      <c r="Q26" s="126" t="str">
        <f t="shared" si="0"/>
        <v/>
      </c>
      <c r="R26" s="184"/>
      <c r="S26" s="184"/>
      <c r="T26" s="184"/>
      <c r="U26" s="126" t="str">
        <f t="shared" si="1"/>
        <v/>
      </c>
      <c r="V26" s="127" t="str">
        <f t="shared" si="2"/>
        <v/>
      </c>
      <c r="W26" s="184" t="str">
        <f t="shared" si="3"/>
        <v/>
      </c>
      <c r="X26" s="189" t="str" cm="1">
        <f t="array" ref="X26">IFERROR(_xlfn.IFS(K26=1,MIN(Q26,V26),K26=2,MIN(Q26,V26,W26),K26=3,MIN(MIN(Q26,V26)*3/4,W26),K26=4,MIN(MIN(Q26,V26)*L26,W26),K26=5,MIN(MIN(Q26,V26)*2/3,W26),K26=6,MIN(MIN(Q26,V26)*1/2,W26)),"")</f>
        <v/>
      </c>
      <c r="Y26" s="190" t="str" cm="1">
        <f t="array" ref="Y26">IFERROR(ROUNDDOWN(_xlfn.IFS((K26=1),X26*L26,(K26=2),X26*L26,(K26=3),X26*2/3,(K26=4),X26,(K26=5),X26*1/2,(K26=6),X26*2/3),-3),"")</f>
        <v/>
      </c>
      <c r="Z26" s="185"/>
      <c r="AA26" s="190" t="str">
        <f t="shared" si="4"/>
        <v/>
      </c>
      <c r="AB26" s="134"/>
      <c r="AC26" s="133"/>
      <c r="AD26" s="126">
        <f t="shared" si="7"/>
        <v>0</v>
      </c>
      <c r="AE26" s="127">
        <f t="shared" si="8"/>
        <v>0</v>
      </c>
      <c r="AF26" s="135"/>
      <c r="AG26" s="136"/>
      <c r="AH26" s="181"/>
      <c r="AI26" s="180"/>
    </row>
    <row r="27" spans="1:35" s="132" customFormat="1" ht="30" hidden="1" customHeight="1">
      <c r="A27" s="121">
        <v>21</v>
      </c>
      <c r="B27" s="173"/>
      <c r="C27" s="174"/>
      <c r="D27" s="173"/>
      <c r="E27" s="175"/>
      <c r="F27" s="173"/>
      <c r="G27" s="173"/>
      <c r="H27" s="173"/>
      <c r="I27" s="122" t="str">
        <f>IFERROR(VLOOKUP(H27,事業区分!$B$9:$C$46,2,0),"")</f>
        <v/>
      </c>
      <c r="J27" s="180"/>
      <c r="K27" s="123" t="str">
        <f>IFERROR(VLOOKUP(CONCATENATE(H27,I27),事業区分!$A$9:$H$1048576,8,0),"")</f>
        <v/>
      </c>
      <c r="L27" s="124" t="str">
        <f>IFERROR(INDEX(補助率!$C$5:$W$42,MATCH(I27,補助率!$B$5:$B$42,0),MATCH(J27,補助率!$C$4:$W$4,0)),"")</f>
        <v/>
      </c>
      <c r="M27" s="180"/>
      <c r="N27" s="173"/>
      <c r="O27" s="184"/>
      <c r="P27" s="184"/>
      <c r="Q27" s="126" t="str">
        <f t="shared" si="0"/>
        <v/>
      </c>
      <c r="R27" s="184"/>
      <c r="S27" s="184"/>
      <c r="T27" s="184"/>
      <c r="U27" s="126" t="str">
        <f t="shared" si="1"/>
        <v/>
      </c>
      <c r="V27" s="127" t="str">
        <f t="shared" si="2"/>
        <v/>
      </c>
      <c r="W27" s="184" t="str">
        <f t="shared" si="3"/>
        <v/>
      </c>
      <c r="X27" s="189" t="str" cm="1">
        <f t="array" ref="X27">IFERROR(_xlfn.IFS(K27=1,MIN(Q27,V27),K27=2,MIN(Q27,V27,W27),K27=3,MIN(MIN(Q27,V27)*3/4,W27),K27=4,MIN(MIN(Q27,V27)*L27,W27),K27=5,MIN(MIN(Q27,V27)*2/3,W27),K27=6,MIN(MIN(Q27,V27)*1/2,W27)),"")</f>
        <v/>
      </c>
      <c r="Y27" s="190" t="str" cm="1">
        <f t="array" ref="Y27">IFERROR(ROUNDDOWN(_xlfn.IFS((K27=1),X27*L27,(K27=2),X27*L27,(K27=3),X27*2/3,(K27=4),X27,(K27=5),X27*1/2,(K27=6),X27*2/3),-3),"")</f>
        <v/>
      </c>
      <c r="Z27" s="185"/>
      <c r="AA27" s="190" t="str">
        <f t="shared" si="4"/>
        <v/>
      </c>
      <c r="AB27" s="134"/>
      <c r="AC27" s="133"/>
      <c r="AD27" s="126">
        <f t="shared" si="7"/>
        <v>0</v>
      </c>
      <c r="AE27" s="127">
        <f t="shared" si="8"/>
        <v>0</v>
      </c>
      <c r="AF27" s="135"/>
      <c r="AG27" s="136"/>
      <c r="AH27" s="181"/>
      <c r="AI27" s="180"/>
    </row>
    <row r="28" spans="1:35" s="132" customFormat="1" ht="30" hidden="1" customHeight="1">
      <c r="A28" s="121">
        <v>22</v>
      </c>
      <c r="B28" s="173"/>
      <c r="C28" s="174"/>
      <c r="D28" s="173"/>
      <c r="E28" s="175"/>
      <c r="F28" s="173"/>
      <c r="G28" s="173"/>
      <c r="H28" s="173"/>
      <c r="I28" s="122" t="str">
        <f>IFERROR(VLOOKUP(H28,事業区分!$B$9:$C$46,2,0),"")</f>
        <v/>
      </c>
      <c r="J28" s="180"/>
      <c r="K28" s="123" t="str">
        <f>IFERROR(VLOOKUP(CONCATENATE(H28,I28),事業区分!$A$9:$H$1048576,8,0),"")</f>
        <v/>
      </c>
      <c r="L28" s="124" t="str">
        <f>IFERROR(INDEX(補助率!$C$5:$W$42,MATCH(I28,補助率!$B$5:$B$42,0),MATCH(J28,補助率!$C$4:$W$4,0)),"")</f>
        <v/>
      </c>
      <c r="M28" s="180"/>
      <c r="N28" s="173"/>
      <c r="O28" s="184"/>
      <c r="P28" s="184"/>
      <c r="Q28" s="126" t="str">
        <f t="shared" si="0"/>
        <v/>
      </c>
      <c r="R28" s="184"/>
      <c r="S28" s="184"/>
      <c r="T28" s="184"/>
      <c r="U28" s="126" t="str">
        <f t="shared" si="1"/>
        <v/>
      </c>
      <c r="V28" s="127" t="str">
        <f t="shared" si="2"/>
        <v/>
      </c>
      <c r="W28" s="184" t="str">
        <f t="shared" si="3"/>
        <v/>
      </c>
      <c r="X28" s="189" t="str" cm="1">
        <f t="array" ref="X28">IFERROR(_xlfn.IFS(K28=1,MIN(Q28,V28),K28=2,MIN(Q28,V28,W28),K28=3,MIN(MIN(Q28,V28)*3/4,W28),K28=4,MIN(MIN(Q28,V28)*L28,W28),K28=5,MIN(MIN(Q28,V28)*2/3,W28),K28=6,MIN(MIN(Q28,V28)*1/2,W28)),"")</f>
        <v/>
      </c>
      <c r="Y28" s="190" t="str" cm="1">
        <f t="array" ref="Y28">IFERROR(ROUNDDOWN(_xlfn.IFS((K28=1),X28*L28,(K28=2),X28*L28,(K28=3),X28*2/3,(K28=4),X28,(K28=5),X28*1/2,(K28=6),X28*2/3),-3),"")</f>
        <v/>
      </c>
      <c r="Z28" s="185"/>
      <c r="AA28" s="190" t="str">
        <f t="shared" si="4"/>
        <v/>
      </c>
      <c r="AB28" s="134"/>
      <c r="AC28" s="133"/>
      <c r="AD28" s="126">
        <f t="shared" si="7"/>
        <v>0</v>
      </c>
      <c r="AE28" s="127">
        <f t="shared" si="8"/>
        <v>0</v>
      </c>
      <c r="AF28" s="135"/>
      <c r="AG28" s="136"/>
      <c r="AH28" s="181"/>
      <c r="AI28" s="180"/>
    </row>
    <row r="29" spans="1:35" s="132" customFormat="1" ht="30" hidden="1" customHeight="1">
      <c r="A29" s="121">
        <v>23</v>
      </c>
      <c r="B29" s="173"/>
      <c r="C29" s="174"/>
      <c r="D29" s="173"/>
      <c r="E29" s="175"/>
      <c r="F29" s="173"/>
      <c r="G29" s="173"/>
      <c r="H29" s="173"/>
      <c r="I29" s="122" t="str">
        <f>IFERROR(VLOOKUP(H29,事業区分!$B$9:$C$46,2,0),"")</f>
        <v/>
      </c>
      <c r="J29" s="180"/>
      <c r="K29" s="123" t="str">
        <f>IFERROR(VLOOKUP(CONCATENATE(H29,I29),事業区分!$A$9:$H$1048576,8,0),"")</f>
        <v/>
      </c>
      <c r="L29" s="124" t="str">
        <f>IFERROR(INDEX(補助率!$C$5:$W$42,MATCH(I29,補助率!$B$5:$B$42,0),MATCH(J29,補助率!$C$4:$W$4,0)),"")</f>
        <v/>
      </c>
      <c r="M29" s="180"/>
      <c r="N29" s="173"/>
      <c r="O29" s="184"/>
      <c r="P29" s="184"/>
      <c r="Q29" s="126" t="str">
        <f t="shared" si="0"/>
        <v/>
      </c>
      <c r="R29" s="184"/>
      <c r="S29" s="184"/>
      <c r="T29" s="184"/>
      <c r="U29" s="126" t="str">
        <f t="shared" si="1"/>
        <v/>
      </c>
      <c r="V29" s="127" t="str">
        <f t="shared" si="2"/>
        <v/>
      </c>
      <c r="W29" s="184" t="str">
        <f t="shared" si="3"/>
        <v/>
      </c>
      <c r="X29" s="189" t="str" cm="1">
        <f t="array" ref="X29">IFERROR(_xlfn.IFS(K29=1,MIN(Q29,V29),K29=2,MIN(Q29,V29,W29),K29=3,MIN(MIN(Q29,V29)*3/4,W29),K29=4,MIN(MIN(Q29,V29)*L29,W29),K29=5,MIN(MIN(Q29,V29)*2/3,W29),K29=6,MIN(MIN(Q29,V29)*1/2,W29)),"")</f>
        <v/>
      </c>
      <c r="Y29" s="190" t="str" cm="1">
        <f t="array" ref="Y29">IFERROR(ROUNDDOWN(_xlfn.IFS((K29=1),X29*L29,(K29=2),X29*L29,(K29=3),X29*2/3,(K29=4),X29,(K29=5),X29*1/2,(K29=6),X29*2/3),-3),"")</f>
        <v/>
      </c>
      <c r="Z29" s="185"/>
      <c r="AA29" s="190" t="str">
        <f t="shared" si="4"/>
        <v/>
      </c>
      <c r="AB29" s="134"/>
      <c r="AC29" s="133"/>
      <c r="AD29" s="126">
        <f t="shared" si="7"/>
        <v>0</v>
      </c>
      <c r="AE29" s="127">
        <f t="shared" si="8"/>
        <v>0</v>
      </c>
      <c r="AF29" s="135"/>
      <c r="AG29" s="136"/>
      <c r="AH29" s="181"/>
      <c r="AI29" s="180"/>
    </row>
    <row r="30" spans="1:35" s="132" customFormat="1" ht="30" hidden="1" customHeight="1">
      <c r="A30" s="121">
        <v>24</v>
      </c>
      <c r="B30" s="173"/>
      <c r="C30" s="174"/>
      <c r="D30" s="173"/>
      <c r="E30" s="175"/>
      <c r="F30" s="173"/>
      <c r="G30" s="173"/>
      <c r="H30" s="173"/>
      <c r="I30" s="122" t="str">
        <f>IFERROR(VLOOKUP(H30,事業区分!$B$9:$C$46,2,0),"")</f>
        <v/>
      </c>
      <c r="J30" s="180"/>
      <c r="K30" s="123" t="str">
        <f>IFERROR(VLOOKUP(CONCATENATE(H30,I30),事業区分!$A$9:$H$1048576,8,0),"")</f>
        <v/>
      </c>
      <c r="L30" s="124" t="str">
        <f>IFERROR(INDEX(補助率!$C$5:$W$42,MATCH(I30,補助率!$B$5:$B$42,0),MATCH(J30,補助率!$C$4:$W$4,0)),"")</f>
        <v/>
      </c>
      <c r="M30" s="180"/>
      <c r="N30" s="173"/>
      <c r="O30" s="184"/>
      <c r="P30" s="184"/>
      <c r="Q30" s="126" t="str">
        <f t="shared" si="0"/>
        <v/>
      </c>
      <c r="R30" s="184"/>
      <c r="S30" s="184"/>
      <c r="T30" s="184"/>
      <c r="U30" s="126" t="str">
        <f t="shared" si="1"/>
        <v/>
      </c>
      <c r="V30" s="127" t="str">
        <f t="shared" si="2"/>
        <v/>
      </c>
      <c r="W30" s="184" t="str">
        <f t="shared" si="3"/>
        <v/>
      </c>
      <c r="X30" s="189" t="str" cm="1">
        <f t="array" ref="X30">IFERROR(_xlfn.IFS(K30=1,MIN(Q30,V30),K30=2,MIN(Q30,V30,W30),K30=3,MIN(MIN(Q30,V30)*3/4,W30),K30=4,MIN(MIN(Q30,V30)*L30,W30),K30=5,MIN(MIN(Q30,V30)*2/3,W30),K30=6,MIN(MIN(Q30,V30)*1/2,W30)),"")</f>
        <v/>
      </c>
      <c r="Y30" s="190" t="str" cm="1">
        <f t="array" ref="Y30">IFERROR(ROUNDDOWN(_xlfn.IFS((K30=1),X30*L30,(K30=2),X30*L30,(K30=3),X30*2/3,(K30=4),X30,(K30=5),X30*1/2,(K30=6),X30*2/3),-3),"")</f>
        <v/>
      </c>
      <c r="Z30" s="185"/>
      <c r="AA30" s="190" t="str">
        <f t="shared" si="4"/>
        <v/>
      </c>
      <c r="AB30" s="134"/>
      <c r="AC30" s="133"/>
      <c r="AD30" s="126">
        <f t="shared" si="7"/>
        <v>0</v>
      </c>
      <c r="AE30" s="127">
        <f t="shared" si="8"/>
        <v>0</v>
      </c>
      <c r="AF30" s="135"/>
      <c r="AG30" s="136"/>
      <c r="AH30" s="181"/>
      <c r="AI30" s="180"/>
    </row>
    <row r="31" spans="1:35" s="132" customFormat="1" ht="30" hidden="1" customHeight="1">
      <c r="A31" s="121">
        <v>25</v>
      </c>
      <c r="B31" s="173"/>
      <c r="C31" s="174"/>
      <c r="D31" s="173"/>
      <c r="E31" s="175"/>
      <c r="F31" s="173"/>
      <c r="G31" s="173"/>
      <c r="H31" s="173"/>
      <c r="I31" s="122" t="str">
        <f>IFERROR(VLOOKUP(H31,事業区分!$B$9:$C$46,2,0),"")</f>
        <v/>
      </c>
      <c r="J31" s="180"/>
      <c r="K31" s="123" t="str">
        <f>IFERROR(VLOOKUP(CONCATENATE(H31,I31),事業区分!$A$9:$H$1048576,8,0),"")</f>
        <v/>
      </c>
      <c r="L31" s="124" t="str">
        <f>IFERROR(INDEX(補助率!$C$5:$W$42,MATCH(I31,補助率!$B$5:$B$42,0),MATCH(J31,補助率!$C$4:$W$4,0)),"")</f>
        <v/>
      </c>
      <c r="M31" s="180"/>
      <c r="N31" s="173"/>
      <c r="O31" s="184"/>
      <c r="P31" s="184"/>
      <c r="Q31" s="126" t="str">
        <f t="shared" si="0"/>
        <v/>
      </c>
      <c r="R31" s="184"/>
      <c r="S31" s="184"/>
      <c r="T31" s="184"/>
      <c r="U31" s="126" t="str">
        <f t="shared" si="1"/>
        <v/>
      </c>
      <c r="V31" s="127" t="str">
        <f t="shared" si="2"/>
        <v/>
      </c>
      <c r="W31" s="184" t="str">
        <f t="shared" si="3"/>
        <v/>
      </c>
      <c r="X31" s="189" t="str" cm="1">
        <f t="array" ref="X31">IFERROR(_xlfn.IFS(K31=1,MIN(Q31,V31),K31=2,MIN(Q31,V31,W31),K31=3,MIN(MIN(Q31,V31)*3/4,W31),K31=4,MIN(MIN(Q31,V31)*L31,W31),K31=5,MIN(MIN(Q31,V31)*2/3,W31),K31=6,MIN(MIN(Q31,V31)*1/2,W31)),"")</f>
        <v/>
      </c>
      <c r="Y31" s="190" t="str" cm="1">
        <f t="array" ref="Y31">IFERROR(ROUNDDOWN(_xlfn.IFS((K31=1),X31*L31,(K31=2),X31*L31,(K31=3),X31*2/3,(K31=4),X31,(K31=5),X31*1/2,(K31=6),X31*2/3),-3),"")</f>
        <v/>
      </c>
      <c r="Z31" s="185"/>
      <c r="AA31" s="190" t="str">
        <f t="shared" si="4"/>
        <v/>
      </c>
      <c r="AB31" s="134"/>
      <c r="AC31" s="133"/>
      <c r="AD31" s="126">
        <f t="shared" si="7"/>
        <v>0</v>
      </c>
      <c r="AE31" s="127">
        <f t="shared" si="8"/>
        <v>0</v>
      </c>
      <c r="AF31" s="135"/>
      <c r="AG31" s="136"/>
      <c r="AH31" s="181"/>
      <c r="AI31" s="180"/>
    </row>
    <row r="32" spans="1:35" s="132" customFormat="1" ht="30" hidden="1" customHeight="1">
      <c r="A32" s="121">
        <v>26</v>
      </c>
      <c r="B32" s="173"/>
      <c r="C32" s="174"/>
      <c r="D32" s="173"/>
      <c r="E32" s="175"/>
      <c r="F32" s="173"/>
      <c r="G32" s="173"/>
      <c r="H32" s="173"/>
      <c r="I32" s="122" t="str">
        <f>IFERROR(VLOOKUP(H32,事業区分!$B$9:$C$46,2,0),"")</f>
        <v/>
      </c>
      <c r="J32" s="180"/>
      <c r="K32" s="123" t="str">
        <f>IFERROR(VLOOKUP(CONCATENATE(H32,I32),事業区分!$A$9:$H$1048576,8,0),"")</f>
        <v/>
      </c>
      <c r="L32" s="124" t="str">
        <f>IFERROR(INDEX(補助率!$C$5:$W$42,MATCH(I32,補助率!$B$5:$B$42,0),MATCH(J32,補助率!$C$4:$W$4,0)),"")</f>
        <v/>
      </c>
      <c r="M32" s="180"/>
      <c r="N32" s="173"/>
      <c r="O32" s="184"/>
      <c r="P32" s="184"/>
      <c r="Q32" s="126" t="str">
        <f t="shared" si="0"/>
        <v/>
      </c>
      <c r="R32" s="184"/>
      <c r="S32" s="184"/>
      <c r="T32" s="184"/>
      <c r="U32" s="126" t="str">
        <f t="shared" si="1"/>
        <v/>
      </c>
      <c r="V32" s="127" t="str">
        <f t="shared" si="2"/>
        <v/>
      </c>
      <c r="W32" s="184" t="str">
        <f t="shared" si="3"/>
        <v/>
      </c>
      <c r="X32" s="189" t="str" cm="1">
        <f t="array" ref="X32">IFERROR(_xlfn.IFS(K32=1,MIN(Q32,V32),K32=2,MIN(Q32,V32,W32),K32=3,MIN(MIN(Q32,V32)*3/4,W32),K32=4,MIN(MIN(Q32,V32)*L32,W32),K32=5,MIN(MIN(Q32,V32)*2/3,W32),K32=6,MIN(MIN(Q32,V32)*1/2,W32)),"")</f>
        <v/>
      </c>
      <c r="Y32" s="190" t="str" cm="1">
        <f t="array" ref="Y32">IFERROR(ROUNDDOWN(_xlfn.IFS((K32=1),X32*L32,(K32=2),X32*L32,(K32=3),X32*2/3,(K32=4),X32,(K32=5),X32*1/2,(K32=6),X32*2/3),-3),"")</f>
        <v/>
      </c>
      <c r="Z32" s="185"/>
      <c r="AA32" s="190" t="str">
        <f t="shared" si="4"/>
        <v/>
      </c>
      <c r="AB32" s="134"/>
      <c r="AC32" s="133"/>
      <c r="AD32" s="126">
        <f t="shared" si="7"/>
        <v>0</v>
      </c>
      <c r="AE32" s="127">
        <f t="shared" si="8"/>
        <v>0</v>
      </c>
      <c r="AF32" s="135"/>
      <c r="AG32" s="136"/>
      <c r="AH32" s="181"/>
      <c r="AI32" s="180"/>
    </row>
    <row r="33" spans="1:35" s="132" customFormat="1" ht="30" hidden="1" customHeight="1">
      <c r="A33" s="121">
        <v>27</v>
      </c>
      <c r="B33" s="173"/>
      <c r="C33" s="174"/>
      <c r="D33" s="173"/>
      <c r="E33" s="175"/>
      <c r="F33" s="173"/>
      <c r="G33" s="173"/>
      <c r="H33" s="173"/>
      <c r="I33" s="122" t="str">
        <f>IFERROR(VLOOKUP(H33,事業区分!$B$9:$C$46,2,0),"")</f>
        <v/>
      </c>
      <c r="J33" s="180"/>
      <c r="K33" s="123" t="str">
        <f>IFERROR(VLOOKUP(CONCATENATE(H33,I33),事業区分!$A$9:$H$1048576,8,0),"")</f>
        <v/>
      </c>
      <c r="L33" s="124" t="str">
        <f>IFERROR(INDEX(補助率!$C$5:$W$42,MATCH(I33,補助率!$B$5:$B$42,0),MATCH(J33,補助率!$C$4:$W$4,0)),"")</f>
        <v/>
      </c>
      <c r="M33" s="180"/>
      <c r="N33" s="173"/>
      <c r="O33" s="184"/>
      <c r="P33" s="184"/>
      <c r="Q33" s="126" t="str">
        <f t="shared" si="0"/>
        <v/>
      </c>
      <c r="R33" s="184"/>
      <c r="S33" s="184"/>
      <c r="T33" s="184"/>
      <c r="U33" s="126" t="str">
        <f t="shared" si="1"/>
        <v/>
      </c>
      <c r="V33" s="127" t="str">
        <f t="shared" si="2"/>
        <v/>
      </c>
      <c r="W33" s="184" t="str">
        <f t="shared" si="3"/>
        <v/>
      </c>
      <c r="X33" s="189" t="str" cm="1">
        <f t="array" ref="X33">IFERROR(_xlfn.IFS(K33=1,MIN(Q33,V33),K33=2,MIN(Q33,V33,W33),K33=3,MIN(MIN(Q33,V33)*3/4,W33),K33=4,MIN(MIN(Q33,V33)*L33,W33),K33=5,MIN(MIN(Q33,V33)*2/3,W33),K33=6,MIN(MIN(Q33,V33)*1/2,W33)),"")</f>
        <v/>
      </c>
      <c r="Y33" s="190" t="str" cm="1">
        <f t="array" ref="Y33">IFERROR(ROUNDDOWN(_xlfn.IFS((K33=1),X33*L33,(K33=2),X33*L33,(K33=3),X33*2/3,(K33=4),X33,(K33=5),X33*1/2,(K33=6),X33*2/3),-3),"")</f>
        <v/>
      </c>
      <c r="Z33" s="185"/>
      <c r="AA33" s="190" t="str">
        <f t="shared" si="4"/>
        <v/>
      </c>
      <c r="AB33" s="134"/>
      <c r="AC33" s="133"/>
      <c r="AD33" s="126">
        <f t="shared" si="7"/>
        <v>0</v>
      </c>
      <c r="AE33" s="127">
        <f t="shared" si="8"/>
        <v>0</v>
      </c>
      <c r="AF33" s="135"/>
      <c r="AG33" s="136"/>
      <c r="AH33" s="181"/>
      <c r="AI33" s="180"/>
    </row>
    <row r="34" spans="1:35" s="132" customFormat="1" ht="30" hidden="1" customHeight="1">
      <c r="A34" s="121">
        <v>28</v>
      </c>
      <c r="B34" s="173"/>
      <c r="C34" s="174"/>
      <c r="D34" s="173"/>
      <c r="E34" s="175"/>
      <c r="F34" s="173"/>
      <c r="G34" s="173"/>
      <c r="H34" s="173"/>
      <c r="I34" s="122" t="str">
        <f>IFERROR(VLOOKUP(H34,事業区分!$B$9:$C$46,2,0),"")</f>
        <v/>
      </c>
      <c r="J34" s="180"/>
      <c r="K34" s="123" t="str">
        <f>IFERROR(VLOOKUP(CONCATENATE(H34,I34),事業区分!$A$9:$H$1048576,8,0),"")</f>
        <v/>
      </c>
      <c r="L34" s="124" t="str">
        <f>IFERROR(INDEX(補助率!$C$5:$W$42,MATCH(I34,補助率!$B$5:$B$42,0),MATCH(J34,補助率!$C$4:$W$4,0)),"")</f>
        <v/>
      </c>
      <c r="M34" s="180"/>
      <c r="N34" s="173"/>
      <c r="O34" s="184"/>
      <c r="P34" s="184"/>
      <c r="Q34" s="126" t="str">
        <f t="shared" si="0"/>
        <v/>
      </c>
      <c r="R34" s="184"/>
      <c r="S34" s="184"/>
      <c r="T34" s="184"/>
      <c r="U34" s="126" t="str">
        <f t="shared" si="1"/>
        <v/>
      </c>
      <c r="V34" s="127" t="str">
        <f t="shared" si="2"/>
        <v/>
      </c>
      <c r="W34" s="184" t="str">
        <f t="shared" si="3"/>
        <v/>
      </c>
      <c r="X34" s="189" t="str" cm="1">
        <f t="array" ref="X34">IFERROR(_xlfn.IFS(K34=1,MIN(Q34,V34),K34=2,MIN(Q34,V34,W34),K34=3,MIN(MIN(Q34,V34)*3/4,W34),K34=4,MIN(MIN(Q34,V34)*L34,W34),K34=5,MIN(MIN(Q34,V34)*2/3,W34),K34=6,MIN(MIN(Q34,V34)*1/2,W34)),"")</f>
        <v/>
      </c>
      <c r="Y34" s="190" t="str" cm="1">
        <f t="array" ref="Y34">IFERROR(ROUNDDOWN(_xlfn.IFS((K34=1),X34*L34,(K34=2),X34*L34,(K34=3),X34*2/3,(K34=4),X34,(K34=5),X34*1/2,(K34=6),X34*2/3),-3),"")</f>
        <v/>
      </c>
      <c r="Z34" s="185"/>
      <c r="AA34" s="190" t="str">
        <f t="shared" si="4"/>
        <v/>
      </c>
      <c r="AB34" s="134"/>
      <c r="AC34" s="133"/>
      <c r="AD34" s="126">
        <f t="shared" si="7"/>
        <v>0</v>
      </c>
      <c r="AE34" s="127">
        <f t="shared" si="8"/>
        <v>0</v>
      </c>
      <c r="AF34" s="135"/>
      <c r="AG34" s="136"/>
      <c r="AH34" s="181"/>
      <c r="AI34" s="180"/>
    </row>
    <row r="35" spans="1:35" s="132" customFormat="1" ht="30" hidden="1" customHeight="1">
      <c r="A35" s="121">
        <v>29</v>
      </c>
      <c r="B35" s="173"/>
      <c r="C35" s="174"/>
      <c r="D35" s="173"/>
      <c r="E35" s="175"/>
      <c r="F35" s="173"/>
      <c r="G35" s="173"/>
      <c r="H35" s="173"/>
      <c r="I35" s="122" t="str">
        <f>IFERROR(VLOOKUP(H35,事業区分!$B$9:$C$46,2,0),"")</f>
        <v/>
      </c>
      <c r="J35" s="180"/>
      <c r="K35" s="123" t="str">
        <f>IFERROR(VLOOKUP(CONCATENATE(H35,I35),事業区分!$A$9:$H$1048576,8,0),"")</f>
        <v/>
      </c>
      <c r="L35" s="124" t="str">
        <f>IFERROR(INDEX(補助率!$C$5:$W$42,MATCH(I35,補助率!$B$5:$B$42,0),MATCH(J35,補助率!$C$4:$W$4,0)),"")</f>
        <v/>
      </c>
      <c r="M35" s="180"/>
      <c r="N35" s="173"/>
      <c r="O35" s="184"/>
      <c r="P35" s="184"/>
      <c r="Q35" s="126" t="str">
        <f t="shared" si="0"/>
        <v/>
      </c>
      <c r="R35" s="184"/>
      <c r="S35" s="184"/>
      <c r="T35" s="184"/>
      <c r="U35" s="126" t="str">
        <f t="shared" si="1"/>
        <v/>
      </c>
      <c r="V35" s="127" t="str">
        <f t="shared" si="2"/>
        <v/>
      </c>
      <c r="W35" s="184" t="str">
        <f t="shared" si="3"/>
        <v/>
      </c>
      <c r="X35" s="189" t="str" cm="1">
        <f t="array" ref="X35">IFERROR(_xlfn.IFS(K35=1,MIN(Q35,V35),K35=2,MIN(Q35,V35,W35),K35=3,MIN(MIN(Q35,V35)*3/4,W35),K35=4,MIN(MIN(Q35,V35)*L35,W35),K35=5,MIN(MIN(Q35,V35)*2/3,W35),K35=6,MIN(MIN(Q35,V35)*1/2,W35)),"")</f>
        <v/>
      </c>
      <c r="Y35" s="190" t="str" cm="1">
        <f t="array" ref="Y35">IFERROR(ROUNDDOWN(_xlfn.IFS((K35=1),X35*L35,(K35=2),X35*L35,(K35=3),X35*2/3,(K35=4),X35,(K35=5),X35*1/2,(K35=6),X35*2/3),-3),"")</f>
        <v/>
      </c>
      <c r="Z35" s="185"/>
      <c r="AA35" s="190" t="str">
        <f t="shared" si="4"/>
        <v/>
      </c>
      <c r="AB35" s="134"/>
      <c r="AC35" s="133"/>
      <c r="AD35" s="126">
        <f t="shared" si="7"/>
        <v>0</v>
      </c>
      <c r="AE35" s="127">
        <f t="shared" si="8"/>
        <v>0</v>
      </c>
      <c r="AF35" s="135"/>
      <c r="AG35" s="136"/>
      <c r="AH35" s="181"/>
      <c r="AI35" s="180"/>
    </row>
    <row r="36" spans="1:35" s="132" customFormat="1" ht="30" hidden="1" customHeight="1">
      <c r="A36" s="121">
        <v>30</v>
      </c>
      <c r="B36" s="173"/>
      <c r="C36" s="174"/>
      <c r="D36" s="173"/>
      <c r="E36" s="175"/>
      <c r="F36" s="173"/>
      <c r="G36" s="173"/>
      <c r="H36" s="173"/>
      <c r="I36" s="122" t="str">
        <f>IFERROR(VLOOKUP(H36,事業区分!$B$9:$C$46,2,0),"")</f>
        <v/>
      </c>
      <c r="J36" s="180"/>
      <c r="K36" s="123" t="str">
        <f>IFERROR(VLOOKUP(CONCATENATE(H36,I36),事業区分!$A$9:$H$1048576,8,0),"")</f>
        <v/>
      </c>
      <c r="L36" s="124" t="str">
        <f>IFERROR(INDEX(補助率!$C$5:$W$42,MATCH(I36,補助率!$B$5:$B$42,0),MATCH(J36,補助率!$C$4:$W$4,0)),"")</f>
        <v/>
      </c>
      <c r="M36" s="180"/>
      <c r="N36" s="173"/>
      <c r="O36" s="184"/>
      <c r="P36" s="184"/>
      <c r="Q36" s="126" t="str">
        <f t="shared" si="0"/>
        <v/>
      </c>
      <c r="R36" s="184"/>
      <c r="S36" s="184"/>
      <c r="T36" s="184"/>
      <c r="U36" s="126" t="str">
        <f t="shared" si="1"/>
        <v/>
      </c>
      <c r="V36" s="127" t="str">
        <f t="shared" si="2"/>
        <v/>
      </c>
      <c r="W36" s="184" t="str">
        <f t="shared" si="3"/>
        <v/>
      </c>
      <c r="X36" s="189" t="str" cm="1">
        <f t="array" ref="X36">IFERROR(_xlfn.IFS(K36=1,MIN(Q36,V36),K36=2,MIN(Q36,V36,W36),K36=3,MIN(MIN(Q36,V36)*3/4,W36),K36=4,MIN(MIN(Q36,V36)*L36,W36),K36=5,MIN(MIN(Q36,V36)*2/3,W36),K36=6,MIN(MIN(Q36,V36)*1/2,W36)),"")</f>
        <v/>
      </c>
      <c r="Y36" s="190" t="str" cm="1">
        <f t="array" ref="Y36">IFERROR(ROUNDDOWN(_xlfn.IFS((K36=1),X36*L36,(K36=2),X36*L36,(K36=3),X36*2/3,(K36=4),X36,(K36=5),X36*1/2,(K36=6),X36*2/3),-3),"")</f>
        <v/>
      </c>
      <c r="Z36" s="185"/>
      <c r="AA36" s="190" t="str">
        <f t="shared" si="4"/>
        <v/>
      </c>
      <c r="AB36" s="134"/>
      <c r="AC36" s="133"/>
      <c r="AD36" s="126">
        <f t="shared" si="7"/>
        <v>0</v>
      </c>
      <c r="AE36" s="127">
        <f t="shared" si="8"/>
        <v>0</v>
      </c>
      <c r="AF36" s="135"/>
      <c r="AG36" s="136"/>
      <c r="AH36" s="181"/>
      <c r="AI36" s="180"/>
    </row>
    <row r="37" spans="1:35" s="132" customFormat="1" ht="30" hidden="1" customHeight="1">
      <c r="A37" s="121">
        <v>31</v>
      </c>
      <c r="B37" s="173"/>
      <c r="C37" s="174"/>
      <c r="D37" s="173"/>
      <c r="E37" s="175"/>
      <c r="F37" s="173"/>
      <c r="G37" s="173"/>
      <c r="H37" s="173"/>
      <c r="I37" s="122" t="str">
        <f>IFERROR(VLOOKUP(H37,事業区分!$B$9:$C$46,2,0),"")</f>
        <v/>
      </c>
      <c r="J37" s="180"/>
      <c r="K37" s="123" t="str">
        <f>IFERROR(VLOOKUP(CONCATENATE(H37,I37),事業区分!$A$9:$H$1048576,8,0),"")</f>
        <v/>
      </c>
      <c r="L37" s="124" t="str">
        <f>IFERROR(INDEX(補助率!$C$5:$W$42,MATCH(I37,補助率!$B$5:$B$42,0),MATCH(J37,補助率!$C$4:$W$4,0)),"")</f>
        <v/>
      </c>
      <c r="M37" s="180"/>
      <c r="N37" s="173"/>
      <c r="O37" s="184"/>
      <c r="P37" s="184"/>
      <c r="Q37" s="126" t="str">
        <f t="shared" si="0"/>
        <v/>
      </c>
      <c r="R37" s="184"/>
      <c r="S37" s="184"/>
      <c r="T37" s="184"/>
      <c r="U37" s="126" t="str">
        <f t="shared" si="1"/>
        <v/>
      </c>
      <c r="V37" s="127" t="str">
        <f t="shared" si="2"/>
        <v/>
      </c>
      <c r="W37" s="184" t="str">
        <f t="shared" si="3"/>
        <v/>
      </c>
      <c r="X37" s="189" t="str" cm="1">
        <f t="array" ref="X37">IFERROR(_xlfn.IFS(K37=1,MIN(Q37,V37),K37=2,MIN(Q37,V37,W37),K37=3,MIN(MIN(Q37,V37)*3/4,W37),K37=4,MIN(MIN(Q37,V37)*L37,W37),K37=5,MIN(MIN(Q37,V37)*2/3,W37),K37=6,MIN(MIN(Q37,V37)*1/2,W37)),"")</f>
        <v/>
      </c>
      <c r="Y37" s="190" t="str" cm="1">
        <f t="array" ref="Y37">IFERROR(ROUNDDOWN(_xlfn.IFS((K37=1),X37*L37,(K37=2),X37*L37,(K37=3),X37*2/3,(K37=4),X37,(K37=5),X37*1/2,(K37=6),X37*2/3),-3),"")</f>
        <v/>
      </c>
      <c r="Z37" s="185"/>
      <c r="AA37" s="190" t="str">
        <f t="shared" si="4"/>
        <v/>
      </c>
      <c r="AB37" s="134"/>
      <c r="AC37" s="133"/>
      <c r="AD37" s="126">
        <f t="shared" si="7"/>
        <v>0</v>
      </c>
      <c r="AE37" s="127">
        <f t="shared" si="8"/>
        <v>0</v>
      </c>
      <c r="AF37" s="135"/>
      <c r="AG37" s="136"/>
      <c r="AH37" s="181"/>
      <c r="AI37" s="180"/>
    </row>
    <row r="38" spans="1:35" s="132" customFormat="1" ht="30" hidden="1" customHeight="1">
      <c r="A38" s="121">
        <v>32</v>
      </c>
      <c r="B38" s="173"/>
      <c r="C38" s="174"/>
      <c r="D38" s="173"/>
      <c r="E38" s="175"/>
      <c r="F38" s="173"/>
      <c r="G38" s="173"/>
      <c r="H38" s="173"/>
      <c r="I38" s="122" t="str">
        <f>IFERROR(VLOOKUP(H38,事業区分!$B$9:$C$46,2,0),"")</f>
        <v/>
      </c>
      <c r="J38" s="180"/>
      <c r="K38" s="123" t="str">
        <f>IFERROR(VLOOKUP(CONCATENATE(H38,I38),事業区分!$A$9:$H$1048576,8,0),"")</f>
        <v/>
      </c>
      <c r="L38" s="124" t="str">
        <f>IFERROR(INDEX(補助率!$C$5:$W$42,MATCH(I38,補助率!$B$5:$B$42,0),MATCH(J38,補助率!$C$4:$W$4,0)),"")</f>
        <v/>
      </c>
      <c r="M38" s="180"/>
      <c r="N38" s="173"/>
      <c r="O38" s="184"/>
      <c r="P38" s="184"/>
      <c r="Q38" s="126" t="str">
        <f t="shared" si="0"/>
        <v/>
      </c>
      <c r="R38" s="184"/>
      <c r="S38" s="184"/>
      <c r="T38" s="184"/>
      <c r="U38" s="126" t="str">
        <f t="shared" si="1"/>
        <v/>
      </c>
      <c r="V38" s="127" t="str">
        <f t="shared" si="2"/>
        <v/>
      </c>
      <c r="W38" s="184" t="str">
        <f t="shared" si="3"/>
        <v/>
      </c>
      <c r="X38" s="189" t="str" cm="1">
        <f t="array" ref="X38">IFERROR(_xlfn.IFS(K38=1,MIN(Q38,V38),K38=2,MIN(Q38,V38,W38),K38=3,MIN(MIN(Q38,V38)*3/4,W38),K38=4,MIN(MIN(Q38,V38)*L38,W38),K38=5,MIN(MIN(Q38,V38)*2/3,W38),K38=6,MIN(MIN(Q38,V38)*1/2,W38)),"")</f>
        <v/>
      </c>
      <c r="Y38" s="190" t="str" cm="1">
        <f t="array" ref="Y38">IFERROR(ROUNDDOWN(_xlfn.IFS((K38=1),X38*L38,(K38=2),X38*L38,(K38=3),X38*2/3,(K38=4),X38,(K38=5),X38*1/2,(K38=6),X38*2/3),-3),"")</f>
        <v/>
      </c>
      <c r="Z38" s="185"/>
      <c r="AA38" s="190" t="str">
        <f t="shared" si="4"/>
        <v/>
      </c>
      <c r="AB38" s="134"/>
      <c r="AC38" s="133"/>
      <c r="AD38" s="126">
        <f t="shared" si="7"/>
        <v>0</v>
      </c>
      <c r="AE38" s="127">
        <f t="shared" si="8"/>
        <v>0</v>
      </c>
      <c r="AF38" s="135"/>
      <c r="AG38" s="136"/>
      <c r="AH38" s="181"/>
      <c r="AI38" s="180"/>
    </row>
    <row r="39" spans="1:35" s="132" customFormat="1" ht="30" hidden="1" customHeight="1">
      <c r="A39" s="121">
        <v>33</v>
      </c>
      <c r="B39" s="173"/>
      <c r="C39" s="174"/>
      <c r="D39" s="173"/>
      <c r="E39" s="175"/>
      <c r="F39" s="173"/>
      <c r="G39" s="173"/>
      <c r="H39" s="173"/>
      <c r="I39" s="122" t="str">
        <f>IFERROR(VLOOKUP(H39,事業区分!$B$9:$C$46,2,0),"")</f>
        <v/>
      </c>
      <c r="J39" s="180"/>
      <c r="K39" s="123" t="str">
        <f>IFERROR(VLOOKUP(CONCATENATE(H39,I39),事業区分!$A$9:$H$1048576,8,0),"")</f>
        <v/>
      </c>
      <c r="L39" s="124" t="str">
        <f>IFERROR(INDEX(補助率!$C$5:$W$42,MATCH(I39,補助率!$B$5:$B$42,0),MATCH(J39,補助率!$C$4:$W$4,0)),"")</f>
        <v/>
      </c>
      <c r="M39" s="180"/>
      <c r="N39" s="173"/>
      <c r="O39" s="184"/>
      <c r="P39" s="184"/>
      <c r="Q39" s="126" t="str">
        <f t="shared" si="0"/>
        <v/>
      </c>
      <c r="R39" s="184"/>
      <c r="S39" s="184"/>
      <c r="T39" s="184"/>
      <c r="U39" s="126" t="str">
        <f t="shared" si="1"/>
        <v/>
      </c>
      <c r="V39" s="127" t="str">
        <f t="shared" si="2"/>
        <v/>
      </c>
      <c r="W39" s="184" t="str">
        <f t="shared" si="3"/>
        <v/>
      </c>
      <c r="X39" s="189" t="str" cm="1">
        <f t="array" ref="X39">IFERROR(_xlfn.IFS(K39=1,MIN(Q39,V39),K39=2,MIN(Q39,V39,W39),K39=3,MIN(MIN(Q39,V39)*3/4,W39),K39=4,MIN(MIN(Q39,V39)*L39,W39),K39=5,MIN(MIN(Q39,V39)*2/3,W39),K39=6,MIN(MIN(Q39,V39)*1/2,W39)),"")</f>
        <v/>
      </c>
      <c r="Y39" s="190" t="str" cm="1">
        <f t="array" ref="Y39">IFERROR(ROUNDDOWN(_xlfn.IFS((K39=1),X39*L39,(K39=2),X39*L39,(K39=3),X39*2/3,(K39=4),X39,(K39=5),X39*1/2,(K39=6),X39*2/3),-3),"")</f>
        <v/>
      </c>
      <c r="Z39" s="185"/>
      <c r="AA39" s="190" t="str">
        <f t="shared" si="4"/>
        <v/>
      </c>
      <c r="AB39" s="134"/>
      <c r="AC39" s="133"/>
      <c r="AD39" s="126">
        <f t="shared" si="7"/>
        <v>0</v>
      </c>
      <c r="AE39" s="127">
        <f t="shared" si="8"/>
        <v>0</v>
      </c>
      <c r="AF39" s="135"/>
      <c r="AG39" s="136"/>
      <c r="AH39" s="181"/>
      <c r="AI39" s="180"/>
    </row>
    <row r="40" spans="1:35" s="132" customFormat="1" ht="30" hidden="1" customHeight="1">
      <c r="A40" s="121">
        <v>34</v>
      </c>
      <c r="B40" s="173"/>
      <c r="C40" s="174"/>
      <c r="D40" s="173"/>
      <c r="E40" s="175"/>
      <c r="F40" s="173"/>
      <c r="G40" s="173"/>
      <c r="H40" s="173"/>
      <c r="I40" s="122" t="str">
        <f>IFERROR(VLOOKUP(H40,事業区分!$B$9:$C$46,2,0),"")</f>
        <v/>
      </c>
      <c r="J40" s="180"/>
      <c r="K40" s="123" t="str">
        <f>IFERROR(VLOOKUP(CONCATENATE(H40,I40),事業区分!$A$9:$H$1048576,8,0),"")</f>
        <v/>
      </c>
      <c r="L40" s="124" t="str">
        <f>IFERROR(INDEX(補助率!$C$5:$W$42,MATCH(I40,補助率!$B$5:$B$42,0),MATCH(J40,補助率!$C$4:$W$4,0)),"")</f>
        <v/>
      </c>
      <c r="M40" s="180"/>
      <c r="N40" s="173"/>
      <c r="O40" s="184"/>
      <c r="P40" s="184"/>
      <c r="Q40" s="126" t="str">
        <f t="shared" si="0"/>
        <v/>
      </c>
      <c r="R40" s="184"/>
      <c r="S40" s="184"/>
      <c r="T40" s="184"/>
      <c r="U40" s="126" t="str">
        <f t="shared" si="1"/>
        <v/>
      </c>
      <c r="V40" s="127" t="str">
        <f t="shared" si="2"/>
        <v/>
      </c>
      <c r="W40" s="184" t="str">
        <f t="shared" si="3"/>
        <v/>
      </c>
      <c r="X40" s="189" t="str" cm="1">
        <f t="array" ref="X40">IFERROR(_xlfn.IFS(K40=1,MIN(Q40,V40),K40=2,MIN(Q40,V40,W40),K40=3,MIN(MIN(Q40,V40)*3/4,W40),K40=4,MIN(MIN(Q40,V40)*L40,W40),K40=5,MIN(MIN(Q40,V40)*2/3,W40),K40=6,MIN(MIN(Q40,V40)*1/2,W40)),"")</f>
        <v/>
      </c>
      <c r="Y40" s="190" t="str" cm="1">
        <f t="array" ref="Y40">IFERROR(ROUNDDOWN(_xlfn.IFS((K40=1),X40*L40,(K40=2),X40*L40,(K40=3),X40*2/3,(K40=4),X40,(K40=5),X40*1/2,(K40=6),X40*2/3),-3),"")</f>
        <v/>
      </c>
      <c r="Z40" s="185"/>
      <c r="AA40" s="190" t="str">
        <f t="shared" si="4"/>
        <v/>
      </c>
      <c r="AB40" s="134"/>
      <c r="AC40" s="133"/>
      <c r="AD40" s="126">
        <f t="shared" si="7"/>
        <v>0</v>
      </c>
      <c r="AE40" s="127">
        <f t="shared" si="8"/>
        <v>0</v>
      </c>
      <c r="AF40" s="135"/>
      <c r="AG40" s="136"/>
      <c r="AH40" s="181"/>
      <c r="AI40" s="180"/>
    </row>
    <row r="41" spans="1:35" s="132" customFormat="1" ht="30" hidden="1" customHeight="1">
      <c r="A41" s="121">
        <v>35</v>
      </c>
      <c r="B41" s="173"/>
      <c r="C41" s="174"/>
      <c r="D41" s="173"/>
      <c r="E41" s="175"/>
      <c r="F41" s="173"/>
      <c r="G41" s="173"/>
      <c r="H41" s="173"/>
      <c r="I41" s="122" t="str">
        <f>IFERROR(VLOOKUP(H41,事業区分!$B$9:$C$46,2,0),"")</f>
        <v/>
      </c>
      <c r="J41" s="180"/>
      <c r="K41" s="123" t="str">
        <f>IFERROR(VLOOKUP(CONCATENATE(H41,I41),事業区分!$A$9:$H$1048576,8,0),"")</f>
        <v/>
      </c>
      <c r="L41" s="124" t="str">
        <f>IFERROR(INDEX(補助率!$C$5:$W$42,MATCH(I41,補助率!$B$5:$B$42,0),MATCH(J41,補助率!$C$4:$W$4,0)),"")</f>
        <v/>
      </c>
      <c r="M41" s="180"/>
      <c r="N41" s="173"/>
      <c r="O41" s="184"/>
      <c r="P41" s="184"/>
      <c r="Q41" s="126" t="str">
        <f t="shared" si="0"/>
        <v/>
      </c>
      <c r="R41" s="184"/>
      <c r="S41" s="184"/>
      <c r="T41" s="184"/>
      <c r="U41" s="126" t="str">
        <f t="shared" si="1"/>
        <v/>
      </c>
      <c r="V41" s="127" t="str">
        <f t="shared" si="2"/>
        <v/>
      </c>
      <c r="W41" s="184" t="str">
        <f t="shared" si="3"/>
        <v/>
      </c>
      <c r="X41" s="189" t="str" cm="1">
        <f t="array" ref="X41">IFERROR(_xlfn.IFS(K41=1,MIN(Q41,V41),K41=2,MIN(Q41,V41,W41),K41=3,MIN(MIN(Q41,V41)*3/4,W41),K41=4,MIN(MIN(Q41,V41)*L41,W41),K41=5,MIN(MIN(Q41,V41)*2/3,W41),K41=6,MIN(MIN(Q41,V41)*1/2,W41)),"")</f>
        <v/>
      </c>
      <c r="Y41" s="190" t="str" cm="1">
        <f t="array" ref="Y41">IFERROR(ROUNDDOWN(_xlfn.IFS((K41=1),X41*L41,(K41=2),X41*L41,(K41=3),X41*2/3,(K41=4),X41,(K41=5),X41*1/2,(K41=6),X41*2/3),-3),"")</f>
        <v/>
      </c>
      <c r="Z41" s="185"/>
      <c r="AA41" s="190" t="str">
        <f t="shared" si="4"/>
        <v/>
      </c>
      <c r="AB41" s="134"/>
      <c r="AC41" s="133"/>
      <c r="AD41" s="126">
        <f t="shared" si="7"/>
        <v>0</v>
      </c>
      <c r="AE41" s="127">
        <f t="shared" si="8"/>
        <v>0</v>
      </c>
      <c r="AF41" s="135"/>
      <c r="AG41" s="136"/>
      <c r="AH41" s="181"/>
      <c r="AI41" s="180"/>
    </row>
    <row r="42" spans="1:35" s="132" customFormat="1" ht="30" hidden="1" customHeight="1">
      <c r="A42" s="121">
        <v>36</v>
      </c>
      <c r="B42" s="173"/>
      <c r="C42" s="174"/>
      <c r="D42" s="173"/>
      <c r="E42" s="175"/>
      <c r="F42" s="173"/>
      <c r="G42" s="173"/>
      <c r="H42" s="173"/>
      <c r="I42" s="122" t="str">
        <f>IFERROR(VLOOKUP(H42,事業区分!$B$9:$C$46,2,0),"")</f>
        <v/>
      </c>
      <c r="J42" s="180"/>
      <c r="K42" s="123" t="str">
        <f>IFERROR(VLOOKUP(CONCATENATE(H42,I42),事業区分!$A$9:$H$1048576,8,0),"")</f>
        <v/>
      </c>
      <c r="L42" s="124" t="str">
        <f>IFERROR(INDEX(補助率!$C$5:$W$42,MATCH(I42,補助率!$B$5:$B$42,0),MATCH(J42,補助率!$C$4:$W$4,0)),"")</f>
        <v/>
      </c>
      <c r="M42" s="180"/>
      <c r="N42" s="173"/>
      <c r="O42" s="184"/>
      <c r="P42" s="184"/>
      <c r="Q42" s="126" t="str">
        <f t="shared" si="0"/>
        <v/>
      </c>
      <c r="R42" s="184"/>
      <c r="S42" s="184"/>
      <c r="T42" s="184"/>
      <c r="U42" s="126" t="str">
        <f t="shared" si="1"/>
        <v/>
      </c>
      <c r="V42" s="127" t="str">
        <f t="shared" si="2"/>
        <v/>
      </c>
      <c r="W42" s="184" t="str">
        <f t="shared" si="3"/>
        <v/>
      </c>
      <c r="X42" s="189" t="str" cm="1">
        <f t="array" ref="X42">IFERROR(_xlfn.IFS(K42=1,MIN(Q42,V42),K42=2,MIN(Q42,V42,W42),K42=3,MIN(MIN(Q42,V42)*3/4,W42),K42=4,MIN(MIN(Q42,V42)*L42,W42),K42=5,MIN(MIN(Q42,V42)*2/3,W42),K42=6,MIN(MIN(Q42,V42)*1/2,W42)),"")</f>
        <v/>
      </c>
      <c r="Y42" s="190" t="str" cm="1">
        <f t="array" ref="Y42">IFERROR(ROUNDDOWN(_xlfn.IFS((K42=1),X42*L42,(K42=2),X42*L42,(K42=3),X42*2/3,(K42=4),X42,(K42=5),X42*1/2,(K42=6),X42*2/3),-3),"")</f>
        <v/>
      </c>
      <c r="Z42" s="185"/>
      <c r="AA42" s="190" t="str">
        <f t="shared" si="4"/>
        <v/>
      </c>
      <c r="AB42" s="134"/>
      <c r="AC42" s="133"/>
      <c r="AD42" s="126">
        <f t="shared" si="7"/>
        <v>0</v>
      </c>
      <c r="AE42" s="127">
        <f t="shared" si="8"/>
        <v>0</v>
      </c>
      <c r="AF42" s="135"/>
      <c r="AG42" s="136"/>
      <c r="AH42" s="181"/>
      <c r="AI42" s="180"/>
    </row>
    <row r="43" spans="1:35" s="132" customFormat="1" ht="30" hidden="1" customHeight="1">
      <c r="A43" s="121">
        <v>37</v>
      </c>
      <c r="B43" s="173"/>
      <c r="C43" s="174"/>
      <c r="D43" s="173"/>
      <c r="E43" s="175"/>
      <c r="F43" s="173"/>
      <c r="G43" s="173"/>
      <c r="H43" s="173"/>
      <c r="I43" s="122" t="str">
        <f>IFERROR(VLOOKUP(H43,事業区分!$B$9:$C$46,2,0),"")</f>
        <v/>
      </c>
      <c r="J43" s="180"/>
      <c r="K43" s="123" t="str">
        <f>IFERROR(VLOOKUP(CONCATENATE(H43,I43),事業区分!$A$9:$H$1048576,8,0),"")</f>
        <v/>
      </c>
      <c r="L43" s="124" t="str">
        <f>IFERROR(INDEX(補助率!$C$5:$W$42,MATCH(I43,補助率!$B$5:$B$42,0),MATCH(J43,補助率!$C$4:$W$4,0)),"")</f>
        <v/>
      </c>
      <c r="M43" s="180"/>
      <c r="N43" s="173"/>
      <c r="O43" s="184"/>
      <c r="P43" s="184"/>
      <c r="Q43" s="126" t="str">
        <f t="shared" si="0"/>
        <v/>
      </c>
      <c r="R43" s="184"/>
      <c r="S43" s="184"/>
      <c r="T43" s="184"/>
      <c r="U43" s="126" t="str">
        <f t="shared" si="1"/>
        <v/>
      </c>
      <c r="V43" s="127" t="str">
        <f t="shared" si="2"/>
        <v/>
      </c>
      <c r="W43" s="184" t="str">
        <f t="shared" si="3"/>
        <v/>
      </c>
      <c r="X43" s="189" t="str" cm="1">
        <f t="array" ref="X43">IFERROR(_xlfn.IFS(K43=1,MIN(Q43,V43),K43=2,MIN(Q43,V43,W43),K43=3,MIN(MIN(Q43,V43)*3/4,W43),K43=4,MIN(MIN(Q43,V43)*L43,W43),K43=5,MIN(MIN(Q43,V43)*2/3,W43),K43=6,MIN(MIN(Q43,V43)*1/2,W43)),"")</f>
        <v/>
      </c>
      <c r="Y43" s="190" t="str" cm="1">
        <f t="array" ref="Y43">IFERROR(ROUNDDOWN(_xlfn.IFS((K43=1),X43*L43,(K43=2),X43*L43,(K43=3),X43*2/3,(K43=4),X43,(K43=5),X43*1/2,(K43=6),X43*2/3),-3),"")</f>
        <v/>
      </c>
      <c r="Z43" s="185"/>
      <c r="AA43" s="190" t="str">
        <f t="shared" si="4"/>
        <v/>
      </c>
      <c r="AB43" s="134"/>
      <c r="AC43" s="133"/>
      <c r="AD43" s="126">
        <f t="shared" si="7"/>
        <v>0</v>
      </c>
      <c r="AE43" s="127">
        <f t="shared" si="8"/>
        <v>0</v>
      </c>
      <c r="AF43" s="135"/>
      <c r="AG43" s="136"/>
      <c r="AH43" s="181"/>
      <c r="AI43" s="180"/>
    </row>
    <row r="44" spans="1:35" s="132" customFormat="1" ht="30" hidden="1" customHeight="1">
      <c r="A44" s="121">
        <v>38</v>
      </c>
      <c r="B44" s="173"/>
      <c r="C44" s="174"/>
      <c r="D44" s="173"/>
      <c r="E44" s="175"/>
      <c r="F44" s="173"/>
      <c r="G44" s="173"/>
      <c r="H44" s="173"/>
      <c r="I44" s="122" t="str">
        <f>IFERROR(VLOOKUP(H44,事業区分!$B$9:$C$46,2,0),"")</f>
        <v/>
      </c>
      <c r="J44" s="180"/>
      <c r="K44" s="123" t="str">
        <f>IFERROR(VLOOKUP(CONCATENATE(H44,I44),事業区分!$A$9:$H$1048576,8,0),"")</f>
        <v/>
      </c>
      <c r="L44" s="124" t="str">
        <f>IFERROR(INDEX(補助率!$C$5:$W$42,MATCH(I44,補助率!$B$5:$B$42,0),MATCH(J44,補助率!$C$4:$W$4,0)),"")</f>
        <v/>
      </c>
      <c r="M44" s="180"/>
      <c r="N44" s="173"/>
      <c r="O44" s="184"/>
      <c r="P44" s="184"/>
      <c r="Q44" s="126" t="str">
        <f t="shared" si="0"/>
        <v/>
      </c>
      <c r="R44" s="184"/>
      <c r="S44" s="184"/>
      <c r="T44" s="184"/>
      <c r="U44" s="126" t="str">
        <f t="shared" si="1"/>
        <v/>
      </c>
      <c r="V44" s="127" t="str">
        <f t="shared" si="2"/>
        <v/>
      </c>
      <c r="W44" s="184" t="str">
        <f t="shared" si="3"/>
        <v/>
      </c>
      <c r="X44" s="189" t="str" cm="1">
        <f t="array" ref="X44">IFERROR(_xlfn.IFS(K44=1,MIN(Q44,V44),K44=2,MIN(Q44,V44,W44),K44=3,MIN(MIN(Q44,V44)*3/4,W44),K44=4,MIN(MIN(Q44,V44)*L44,W44),K44=5,MIN(MIN(Q44,V44)*2/3,W44),K44=6,MIN(MIN(Q44,V44)*1/2,W44)),"")</f>
        <v/>
      </c>
      <c r="Y44" s="190" t="str" cm="1">
        <f t="array" ref="Y44">IFERROR(ROUNDDOWN(_xlfn.IFS((K44=1),X44*L44,(K44=2),X44*L44,(K44=3),X44*2/3,(K44=4),X44,(K44=5),X44*1/2,(K44=6),X44*2/3),-3),"")</f>
        <v/>
      </c>
      <c r="Z44" s="185"/>
      <c r="AA44" s="190" t="str">
        <f t="shared" si="4"/>
        <v/>
      </c>
      <c r="AB44" s="134"/>
      <c r="AC44" s="133"/>
      <c r="AD44" s="126">
        <f t="shared" si="7"/>
        <v>0</v>
      </c>
      <c r="AE44" s="127">
        <f t="shared" si="8"/>
        <v>0</v>
      </c>
      <c r="AF44" s="135"/>
      <c r="AG44" s="136"/>
      <c r="AH44" s="181"/>
      <c r="AI44" s="180"/>
    </row>
    <row r="45" spans="1:35" s="132" customFormat="1" ht="30" hidden="1" customHeight="1">
      <c r="A45" s="121">
        <v>39</v>
      </c>
      <c r="B45" s="173"/>
      <c r="C45" s="174"/>
      <c r="D45" s="173"/>
      <c r="E45" s="175"/>
      <c r="F45" s="173"/>
      <c r="G45" s="173"/>
      <c r="H45" s="173"/>
      <c r="I45" s="122" t="str">
        <f>IFERROR(VLOOKUP(H45,事業区分!$B$9:$C$46,2,0),"")</f>
        <v/>
      </c>
      <c r="J45" s="180"/>
      <c r="K45" s="123" t="str">
        <f>IFERROR(VLOOKUP(CONCATENATE(H45,I45),事業区分!$A$9:$H$1048576,8,0),"")</f>
        <v/>
      </c>
      <c r="L45" s="124" t="str">
        <f>IFERROR(INDEX(補助率!$C$5:$W$42,MATCH(I45,補助率!$B$5:$B$42,0),MATCH(J45,補助率!$C$4:$W$4,0)),"")</f>
        <v/>
      </c>
      <c r="M45" s="180"/>
      <c r="N45" s="173"/>
      <c r="O45" s="184"/>
      <c r="P45" s="184"/>
      <c r="Q45" s="126" t="str">
        <f t="shared" si="0"/>
        <v/>
      </c>
      <c r="R45" s="184"/>
      <c r="S45" s="184"/>
      <c r="T45" s="184"/>
      <c r="U45" s="126" t="str">
        <f t="shared" si="1"/>
        <v/>
      </c>
      <c r="V45" s="127" t="str">
        <f t="shared" si="2"/>
        <v/>
      </c>
      <c r="W45" s="184" t="str">
        <f t="shared" si="3"/>
        <v/>
      </c>
      <c r="X45" s="189" t="str" cm="1">
        <f t="array" ref="X45">IFERROR(_xlfn.IFS(K45=1,MIN(Q45,V45),K45=2,MIN(Q45,V45,W45),K45=3,MIN(MIN(Q45,V45)*3/4,W45),K45=4,MIN(MIN(Q45,V45)*L45,W45),K45=5,MIN(MIN(Q45,V45)*2/3,W45),K45=6,MIN(MIN(Q45,V45)*1/2,W45)),"")</f>
        <v/>
      </c>
      <c r="Y45" s="190" t="str" cm="1">
        <f t="array" ref="Y45">IFERROR(ROUNDDOWN(_xlfn.IFS((K45=1),X45*L45,(K45=2),X45*L45,(K45=3),X45*2/3,(K45=4),X45,(K45=5),X45*1/2,(K45=6),X45*2/3),-3),"")</f>
        <v/>
      </c>
      <c r="Z45" s="185"/>
      <c r="AA45" s="190" t="str">
        <f t="shared" si="4"/>
        <v/>
      </c>
      <c r="AB45" s="134"/>
      <c r="AC45" s="133"/>
      <c r="AD45" s="126">
        <f t="shared" si="7"/>
        <v>0</v>
      </c>
      <c r="AE45" s="127">
        <f t="shared" si="8"/>
        <v>0</v>
      </c>
      <c r="AF45" s="135"/>
      <c r="AG45" s="136"/>
      <c r="AH45" s="181"/>
      <c r="AI45" s="180"/>
    </row>
    <row r="46" spans="1:35" s="132" customFormat="1" ht="30" hidden="1" customHeight="1">
      <c r="A46" s="121">
        <v>40</v>
      </c>
      <c r="B46" s="173"/>
      <c r="C46" s="174"/>
      <c r="D46" s="173"/>
      <c r="E46" s="175"/>
      <c r="F46" s="173"/>
      <c r="G46" s="173"/>
      <c r="H46" s="173"/>
      <c r="I46" s="122" t="str">
        <f>IFERROR(VLOOKUP(H46,事業区分!$B$9:$C$46,2,0),"")</f>
        <v/>
      </c>
      <c r="J46" s="180"/>
      <c r="K46" s="123" t="str">
        <f>IFERROR(VLOOKUP(CONCATENATE(H46,I46),事業区分!$A$9:$H$1048576,8,0),"")</f>
        <v/>
      </c>
      <c r="L46" s="124" t="str">
        <f>IFERROR(INDEX(補助率!$C$5:$W$42,MATCH(I46,補助率!$B$5:$B$42,0),MATCH(J46,補助率!$C$4:$W$4,0)),"")</f>
        <v/>
      </c>
      <c r="M46" s="180"/>
      <c r="N46" s="173"/>
      <c r="O46" s="184"/>
      <c r="P46" s="184"/>
      <c r="Q46" s="126" t="str">
        <f t="shared" si="0"/>
        <v/>
      </c>
      <c r="R46" s="184"/>
      <c r="S46" s="184"/>
      <c r="T46" s="184"/>
      <c r="U46" s="126" t="str">
        <f t="shared" si="1"/>
        <v/>
      </c>
      <c r="V46" s="127" t="str">
        <f t="shared" si="2"/>
        <v/>
      </c>
      <c r="W46" s="184" t="str">
        <f t="shared" si="3"/>
        <v/>
      </c>
      <c r="X46" s="189" t="str" cm="1">
        <f t="array" ref="X46">IFERROR(_xlfn.IFS(K46=1,MIN(Q46,V46),K46=2,MIN(Q46,V46,W46),K46=3,MIN(MIN(Q46,V46)*3/4,W46),K46=4,MIN(MIN(Q46,V46)*L46,W46),K46=5,MIN(MIN(Q46,V46)*2/3,W46),K46=6,MIN(MIN(Q46,V46)*1/2,W46)),"")</f>
        <v/>
      </c>
      <c r="Y46" s="190" t="str" cm="1">
        <f t="array" ref="Y46">IFERROR(ROUNDDOWN(_xlfn.IFS((K46=1),X46*L46,(K46=2),X46*L46,(K46=3),X46*2/3,(K46=4),X46,(K46=5),X46*1/2,(K46=6),X46*2/3),-3),"")</f>
        <v/>
      </c>
      <c r="Z46" s="185"/>
      <c r="AA46" s="190" t="str">
        <f t="shared" si="4"/>
        <v/>
      </c>
      <c r="AB46" s="134"/>
      <c r="AC46" s="133"/>
      <c r="AD46" s="126">
        <f t="shared" si="7"/>
        <v>0</v>
      </c>
      <c r="AE46" s="127">
        <f t="shared" si="8"/>
        <v>0</v>
      </c>
      <c r="AF46" s="135"/>
      <c r="AG46" s="136"/>
      <c r="AH46" s="181"/>
      <c r="AI46" s="180"/>
    </row>
    <row r="47" spans="1:35" s="132" customFormat="1" ht="30" hidden="1" customHeight="1">
      <c r="A47" s="121">
        <v>41</v>
      </c>
      <c r="B47" s="173"/>
      <c r="C47" s="174"/>
      <c r="D47" s="173"/>
      <c r="E47" s="175"/>
      <c r="F47" s="173"/>
      <c r="G47" s="173"/>
      <c r="H47" s="173"/>
      <c r="I47" s="122" t="str">
        <f>IFERROR(VLOOKUP(H47,事業区分!$B$9:$C$46,2,0),"")</f>
        <v/>
      </c>
      <c r="J47" s="180"/>
      <c r="K47" s="123" t="str">
        <f>IFERROR(VLOOKUP(CONCATENATE(H47,I47),事業区分!$A$9:$H$1048576,8,0),"")</f>
        <v/>
      </c>
      <c r="L47" s="124" t="str">
        <f>IFERROR(INDEX(補助率!$C$5:$W$42,MATCH(I47,補助率!$B$5:$B$42,0),MATCH(J47,補助率!$C$4:$W$4,0)),"")</f>
        <v/>
      </c>
      <c r="M47" s="180"/>
      <c r="N47" s="173"/>
      <c r="O47" s="184"/>
      <c r="P47" s="184"/>
      <c r="Q47" s="126" t="str">
        <f t="shared" si="0"/>
        <v/>
      </c>
      <c r="R47" s="184"/>
      <c r="S47" s="184"/>
      <c r="T47" s="184"/>
      <c r="U47" s="126" t="str">
        <f t="shared" si="1"/>
        <v/>
      </c>
      <c r="V47" s="127" t="str">
        <f t="shared" si="2"/>
        <v/>
      </c>
      <c r="W47" s="184" t="str">
        <f t="shared" si="3"/>
        <v/>
      </c>
      <c r="X47" s="189" t="str" cm="1">
        <f t="array" ref="X47">IFERROR(_xlfn.IFS(K47=1,MIN(Q47,V47),K47=2,MIN(Q47,V47,W47),K47=3,MIN(MIN(Q47,V47)*3/4,W47),K47=4,MIN(MIN(Q47,V47)*L47,W47),K47=5,MIN(MIN(Q47,V47)*2/3,W47),K47=6,MIN(MIN(Q47,V47)*1/2,W47)),"")</f>
        <v/>
      </c>
      <c r="Y47" s="190" t="str" cm="1">
        <f t="array" ref="Y47">IFERROR(ROUNDDOWN(_xlfn.IFS((K47=1),X47*L47,(K47=2),X47*L47,(K47=3),X47*2/3,(K47=4),X47,(K47=5),X47*1/2,(K47=6),X47*2/3),-3),"")</f>
        <v/>
      </c>
      <c r="Z47" s="185"/>
      <c r="AA47" s="190" t="str">
        <f t="shared" si="4"/>
        <v/>
      </c>
      <c r="AB47" s="134"/>
      <c r="AC47" s="133"/>
      <c r="AD47" s="126">
        <f t="shared" si="7"/>
        <v>0</v>
      </c>
      <c r="AE47" s="127">
        <f t="shared" si="8"/>
        <v>0</v>
      </c>
      <c r="AF47" s="135"/>
      <c r="AG47" s="136"/>
      <c r="AH47" s="181"/>
      <c r="AI47" s="180"/>
    </row>
    <row r="48" spans="1:35" s="132" customFormat="1" ht="30" hidden="1" customHeight="1">
      <c r="A48" s="121">
        <v>42</v>
      </c>
      <c r="B48" s="173"/>
      <c r="C48" s="174"/>
      <c r="D48" s="173"/>
      <c r="E48" s="175"/>
      <c r="F48" s="173"/>
      <c r="G48" s="173"/>
      <c r="H48" s="173"/>
      <c r="I48" s="122" t="str">
        <f>IFERROR(VLOOKUP(H48,事業区分!$B$9:$C$46,2,0),"")</f>
        <v/>
      </c>
      <c r="J48" s="180"/>
      <c r="K48" s="123" t="str">
        <f>IFERROR(VLOOKUP(CONCATENATE(H48,I48),事業区分!$A$9:$H$1048576,8,0),"")</f>
        <v/>
      </c>
      <c r="L48" s="124" t="str">
        <f>IFERROR(INDEX(補助率!$C$5:$W$42,MATCH(I48,補助率!$B$5:$B$42,0),MATCH(J48,補助率!$C$4:$W$4,0)),"")</f>
        <v/>
      </c>
      <c r="M48" s="180"/>
      <c r="N48" s="173"/>
      <c r="O48" s="184"/>
      <c r="P48" s="184"/>
      <c r="Q48" s="126" t="str">
        <f t="shared" si="0"/>
        <v/>
      </c>
      <c r="R48" s="184"/>
      <c r="S48" s="184"/>
      <c r="T48" s="184"/>
      <c r="U48" s="126" t="str">
        <f t="shared" si="1"/>
        <v/>
      </c>
      <c r="V48" s="127" t="str">
        <f t="shared" si="2"/>
        <v/>
      </c>
      <c r="W48" s="184" t="str">
        <f t="shared" si="3"/>
        <v/>
      </c>
      <c r="X48" s="189" t="str" cm="1">
        <f t="array" ref="X48">IFERROR(_xlfn.IFS(K48=1,MIN(Q48,V48),K48=2,MIN(Q48,V48,W48),K48=3,MIN(MIN(Q48,V48)*3/4,W48),K48=4,MIN(MIN(Q48,V48)*L48,W48),K48=5,MIN(MIN(Q48,V48)*2/3,W48),K48=6,MIN(MIN(Q48,V48)*1/2,W48)),"")</f>
        <v/>
      </c>
      <c r="Y48" s="190" t="str" cm="1">
        <f t="array" ref="Y48">IFERROR(ROUNDDOWN(_xlfn.IFS((K48=1),X48*L48,(K48=2),X48*L48,(K48=3),X48*2/3,(K48=4),X48,(K48=5),X48*1/2,(K48=6),X48*2/3),-3),"")</f>
        <v/>
      </c>
      <c r="Z48" s="185"/>
      <c r="AA48" s="190" t="str">
        <f t="shared" si="4"/>
        <v/>
      </c>
      <c r="AB48" s="134"/>
      <c r="AC48" s="133"/>
      <c r="AD48" s="126">
        <f t="shared" si="7"/>
        <v>0</v>
      </c>
      <c r="AE48" s="127">
        <f t="shared" si="8"/>
        <v>0</v>
      </c>
      <c r="AF48" s="135"/>
      <c r="AG48" s="136"/>
      <c r="AH48" s="181"/>
      <c r="AI48" s="180"/>
    </row>
    <row r="49" spans="1:35" s="132" customFormat="1" ht="30" hidden="1" customHeight="1">
      <c r="A49" s="121">
        <v>43</v>
      </c>
      <c r="B49" s="173"/>
      <c r="C49" s="174"/>
      <c r="D49" s="173"/>
      <c r="E49" s="175"/>
      <c r="F49" s="173"/>
      <c r="G49" s="173"/>
      <c r="H49" s="173"/>
      <c r="I49" s="122" t="str">
        <f>IFERROR(VLOOKUP(H49,事業区分!$B$9:$C$46,2,0),"")</f>
        <v/>
      </c>
      <c r="J49" s="180"/>
      <c r="K49" s="123" t="str">
        <f>IFERROR(VLOOKUP(CONCATENATE(H49,I49),事業区分!$A$9:$H$1048576,8,0),"")</f>
        <v/>
      </c>
      <c r="L49" s="124" t="str">
        <f>IFERROR(INDEX(補助率!$C$5:$W$42,MATCH(I49,補助率!$B$5:$B$42,0),MATCH(J49,補助率!$C$4:$W$4,0)),"")</f>
        <v/>
      </c>
      <c r="M49" s="180"/>
      <c r="N49" s="173"/>
      <c r="O49" s="184"/>
      <c r="P49" s="184"/>
      <c r="Q49" s="126" t="str">
        <f t="shared" si="0"/>
        <v/>
      </c>
      <c r="R49" s="184"/>
      <c r="S49" s="184"/>
      <c r="T49" s="184"/>
      <c r="U49" s="126" t="str">
        <f t="shared" si="1"/>
        <v/>
      </c>
      <c r="V49" s="127" t="str">
        <f t="shared" si="2"/>
        <v/>
      </c>
      <c r="W49" s="184" t="str">
        <f t="shared" si="3"/>
        <v/>
      </c>
      <c r="X49" s="189" t="str" cm="1">
        <f t="array" ref="X49">IFERROR(_xlfn.IFS(K49=1,MIN(Q49,V49),K49=2,MIN(Q49,V49,W49),K49=3,MIN(MIN(Q49,V49)*3/4,W49),K49=4,MIN(MIN(Q49,V49)*L49,W49),K49=5,MIN(MIN(Q49,V49)*2/3,W49),K49=6,MIN(MIN(Q49,V49)*1/2,W49)),"")</f>
        <v/>
      </c>
      <c r="Y49" s="190" t="str" cm="1">
        <f t="array" ref="Y49">IFERROR(ROUNDDOWN(_xlfn.IFS((K49=1),X49*L49,(K49=2),X49*L49,(K49=3),X49*2/3,(K49=4),X49,(K49=5),X49*1/2,(K49=6),X49*2/3),-3),"")</f>
        <v/>
      </c>
      <c r="Z49" s="185"/>
      <c r="AA49" s="190" t="str">
        <f t="shared" si="4"/>
        <v/>
      </c>
      <c r="AB49" s="134"/>
      <c r="AC49" s="133"/>
      <c r="AD49" s="126">
        <f t="shared" si="7"/>
        <v>0</v>
      </c>
      <c r="AE49" s="127">
        <f t="shared" si="8"/>
        <v>0</v>
      </c>
      <c r="AF49" s="135"/>
      <c r="AG49" s="136"/>
      <c r="AH49" s="181"/>
      <c r="AI49" s="180"/>
    </row>
    <row r="50" spans="1:35" s="132" customFormat="1" ht="30" hidden="1" customHeight="1">
      <c r="A50" s="121">
        <v>44</v>
      </c>
      <c r="B50" s="173"/>
      <c r="C50" s="174"/>
      <c r="D50" s="173"/>
      <c r="E50" s="175"/>
      <c r="F50" s="173"/>
      <c r="G50" s="173"/>
      <c r="H50" s="173"/>
      <c r="I50" s="122" t="str">
        <f>IFERROR(VLOOKUP(H50,事業区分!$B$9:$C$46,2,0),"")</f>
        <v/>
      </c>
      <c r="J50" s="180"/>
      <c r="K50" s="123" t="str">
        <f>IFERROR(VLOOKUP(CONCATENATE(H50,I50),事業区分!$A$9:$H$1048576,8,0),"")</f>
        <v/>
      </c>
      <c r="L50" s="124" t="str">
        <f>IFERROR(INDEX(補助率!$C$5:$W$42,MATCH(I50,補助率!$B$5:$B$42,0),MATCH(J50,補助率!$C$4:$W$4,0)),"")</f>
        <v/>
      </c>
      <c r="M50" s="180"/>
      <c r="N50" s="173"/>
      <c r="O50" s="184"/>
      <c r="P50" s="184"/>
      <c r="Q50" s="126" t="str">
        <f t="shared" si="0"/>
        <v/>
      </c>
      <c r="R50" s="184"/>
      <c r="S50" s="184"/>
      <c r="T50" s="184"/>
      <c r="U50" s="126" t="str">
        <f t="shared" si="1"/>
        <v/>
      </c>
      <c r="V50" s="127" t="str">
        <f t="shared" si="2"/>
        <v/>
      </c>
      <c r="W50" s="184" t="str">
        <f t="shared" si="3"/>
        <v/>
      </c>
      <c r="X50" s="189" t="str" cm="1">
        <f t="array" ref="X50">IFERROR(_xlfn.IFS(K50=1,MIN(Q50,V50),K50=2,MIN(Q50,V50,W50),K50=3,MIN(MIN(Q50,V50)*3/4,W50),K50=4,MIN(MIN(Q50,V50)*L50,W50),K50=5,MIN(MIN(Q50,V50)*2/3,W50),K50=6,MIN(MIN(Q50,V50)*1/2,W50)),"")</f>
        <v/>
      </c>
      <c r="Y50" s="190" t="str" cm="1">
        <f t="array" ref="Y50">IFERROR(ROUNDDOWN(_xlfn.IFS((K50=1),X50*L50,(K50=2),X50*L50,(K50=3),X50*2/3,(K50=4),X50,(K50=5),X50*1/2,(K50=6),X50*2/3),-3),"")</f>
        <v/>
      </c>
      <c r="Z50" s="185"/>
      <c r="AA50" s="190" t="str">
        <f t="shared" si="4"/>
        <v/>
      </c>
      <c r="AB50" s="134"/>
      <c r="AC50" s="133"/>
      <c r="AD50" s="126">
        <f t="shared" si="7"/>
        <v>0</v>
      </c>
      <c r="AE50" s="127">
        <f t="shared" si="8"/>
        <v>0</v>
      </c>
      <c r="AF50" s="135"/>
      <c r="AG50" s="136"/>
      <c r="AH50" s="181"/>
      <c r="AI50" s="180"/>
    </row>
    <row r="51" spans="1:35" s="132" customFormat="1" ht="30" hidden="1" customHeight="1">
      <c r="A51" s="121">
        <v>45</v>
      </c>
      <c r="B51" s="173"/>
      <c r="C51" s="174"/>
      <c r="D51" s="173"/>
      <c r="E51" s="175"/>
      <c r="F51" s="173"/>
      <c r="G51" s="173"/>
      <c r="H51" s="173"/>
      <c r="I51" s="122" t="str">
        <f>IFERROR(VLOOKUP(H51,事業区分!$B$9:$C$46,2,0),"")</f>
        <v/>
      </c>
      <c r="J51" s="180"/>
      <c r="K51" s="123" t="str">
        <f>IFERROR(VLOOKUP(CONCATENATE(H51,I51),事業区分!$A$9:$H$1048576,8,0),"")</f>
        <v/>
      </c>
      <c r="L51" s="124" t="str">
        <f>IFERROR(INDEX(補助率!$C$5:$W$42,MATCH(I51,補助率!$B$5:$B$42,0),MATCH(J51,補助率!$C$4:$W$4,0)),"")</f>
        <v/>
      </c>
      <c r="M51" s="180"/>
      <c r="N51" s="173"/>
      <c r="O51" s="184"/>
      <c r="P51" s="184"/>
      <c r="Q51" s="126" t="str">
        <f t="shared" si="0"/>
        <v/>
      </c>
      <c r="R51" s="184"/>
      <c r="S51" s="184"/>
      <c r="T51" s="184"/>
      <c r="U51" s="126" t="str">
        <f t="shared" si="1"/>
        <v/>
      </c>
      <c r="V51" s="127" t="str">
        <f t="shared" si="2"/>
        <v/>
      </c>
      <c r="W51" s="184" t="str">
        <f t="shared" si="3"/>
        <v/>
      </c>
      <c r="X51" s="189" t="str" cm="1">
        <f t="array" ref="X51">IFERROR(_xlfn.IFS(K51=1,MIN(Q51,V51),K51=2,MIN(Q51,V51,W51),K51=3,MIN(MIN(Q51,V51)*3/4,W51),K51=4,MIN(MIN(Q51,V51)*L51,W51),K51=5,MIN(MIN(Q51,V51)*2/3,W51),K51=6,MIN(MIN(Q51,V51)*1/2,W51)),"")</f>
        <v/>
      </c>
      <c r="Y51" s="190" t="str" cm="1">
        <f t="array" ref="Y51">IFERROR(ROUNDDOWN(_xlfn.IFS((K51=1),X51*L51,(K51=2),X51*L51,(K51=3),X51*2/3,(K51=4),X51,(K51=5),X51*1/2,(K51=6),X51*2/3),-3),"")</f>
        <v/>
      </c>
      <c r="Z51" s="185"/>
      <c r="AA51" s="190" t="str">
        <f t="shared" si="4"/>
        <v/>
      </c>
      <c r="AB51" s="134"/>
      <c r="AC51" s="133"/>
      <c r="AD51" s="126">
        <f t="shared" si="7"/>
        <v>0</v>
      </c>
      <c r="AE51" s="127">
        <f t="shared" si="8"/>
        <v>0</v>
      </c>
      <c r="AF51" s="135"/>
      <c r="AG51" s="136"/>
      <c r="AH51" s="181"/>
      <c r="AI51" s="180"/>
    </row>
    <row r="52" spans="1:35" s="132" customFormat="1" ht="30" hidden="1" customHeight="1">
      <c r="A52" s="121">
        <v>46</v>
      </c>
      <c r="B52" s="173"/>
      <c r="C52" s="174"/>
      <c r="D52" s="173"/>
      <c r="E52" s="175"/>
      <c r="F52" s="173"/>
      <c r="G52" s="173"/>
      <c r="H52" s="173"/>
      <c r="I52" s="122" t="str">
        <f>IFERROR(VLOOKUP(H52,事業区分!$B$9:$C$46,2,0),"")</f>
        <v/>
      </c>
      <c r="J52" s="180"/>
      <c r="K52" s="123" t="str">
        <f>IFERROR(VLOOKUP(CONCATENATE(H52,I52),事業区分!$A$9:$H$1048576,8,0),"")</f>
        <v/>
      </c>
      <c r="L52" s="124" t="str">
        <f>IFERROR(INDEX(補助率!$C$5:$W$42,MATCH(I52,補助率!$B$5:$B$42,0),MATCH(J52,補助率!$C$4:$W$4,0)),"")</f>
        <v/>
      </c>
      <c r="M52" s="180"/>
      <c r="N52" s="173"/>
      <c r="O52" s="184"/>
      <c r="P52" s="184"/>
      <c r="Q52" s="126" t="str">
        <f t="shared" si="0"/>
        <v/>
      </c>
      <c r="R52" s="184"/>
      <c r="S52" s="184"/>
      <c r="T52" s="184"/>
      <c r="U52" s="126" t="str">
        <f t="shared" si="1"/>
        <v/>
      </c>
      <c r="V52" s="127" t="str">
        <f t="shared" si="2"/>
        <v/>
      </c>
      <c r="W52" s="184" t="str">
        <f t="shared" si="3"/>
        <v/>
      </c>
      <c r="X52" s="189" t="str" cm="1">
        <f t="array" ref="X52">IFERROR(_xlfn.IFS(K52=1,MIN(Q52,V52),K52=2,MIN(Q52,V52,W52),K52=3,MIN(MIN(Q52,V52)*3/4,W52),K52=4,MIN(MIN(Q52,V52)*L52,W52),K52=5,MIN(MIN(Q52,V52)*2/3,W52),K52=6,MIN(MIN(Q52,V52)*1/2,W52)),"")</f>
        <v/>
      </c>
      <c r="Y52" s="190" t="str" cm="1">
        <f t="array" ref="Y52">IFERROR(ROUNDDOWN(_xlfn.IFS((K52=1),X52*L52,(K52=2),X52*L52,(K52=3),X52*2/3,(K52=4),X52,(K52=5),X52*1/2,(K52=6),X52*2/3),-3),"")</f>
        <v/>
      </c>
      <c r="Z52" s="185"/>
      <c r="AA52" s="190" t="str">
        <f t="shared" si="4"/>
        <v/>
      </c>
      <c r="AB52" s="134"/>
      <c r="AC52" s="133"/>
      <c r="AD52" s="126">
        <f t="shared" si="7"/>
        <v>0</v>
      </c>
      <c r="AE52" s="127">
        <f t="shared" si="8"/>
        <v>0</v>
      </c>
      <c r="AF52" s="135"/>
      <c r="AG52" s="136"/>
      <c r="AH52" s="181"/>
      <c r="AI52" s="180"/>
    </row>
    <row r="53" spans="1:35" s="132" customFormat="1" ht="30" hidden="1" customHeight="1">
      <c r="A53" s="121">
        <v>47</v>
      </c>
      <c r="B53" s="173"/>
      <c r="C53" s="174"/>
      <c r="D53" s="173"/>
      <c r="E53" s="175"/>
      <c r="F53" s="173"/>
      <c r="G53" s="173"/>
      <c r="H53" s="173"/>
      <c r="I53" s="122" t="str">
        <f>IFERROR(VLOOKUP(H53,事業区分!$B$9:$C$46,2,0),"")</f>
        <v/>
      </c>
      <c r="J53" s="180"/>
      <c r="K53" s="123" t="str">
        <f>IFERROR(VLOOKUP(CONCATENATE(H53,I53),事業区分!$A$9:$H$1048576,8,0),"")</f>
        <v/>
      </c>
      <c r="L53" s="124" t="str">
        <f>IFERROR(INDEX(補助率!$C$5:$W$42,MATCH(I53,補助率!$B$5:$B$42,0),MATCH(J53,補助率!$C$4:$W$4,0)),"")</f>
        <v/>
      </c>
      <c r="M53" s="180"/>
      <c r="N53" s="173"/>
      <c r="O53" s="184"/>
      <c r="P53" s="184"/>
      <c r="Q53" s="126" t="str">
        <f t="shared" si="0"/>
        <v/>
      </c>
      <c r="R53" s="184"/>
      <c r="S53" s="184"/>
      <c r="T53" s="184"/>
      <c r="U53" s="126" t="str">
        <f t="shared" si="1"/>
        <v/>
      </c>
      <c r="V53" s="127" t="str">
        <f t="shared" si="2"/>
        <v/>
      </c>
      <c r="W53" s="184" t="str">
        <f t="shared" si="3"/>
        <v/>
      </c>
      <c r="X53" s="189" t="str" cm="1">
        <f t="array" ref="X53">IFERROR(_xlfn.IFS(K53=1,MIN(Q53,V53),K53=2,MIN(Q53,V53,W53),K53=3,MIN(MIN(Q53,V53)*3/4,W53),K53=4,MIN(MIN(Q53,V53)*L53,W53),K53=5,MIN(MIN(Q53,V53)*2/3,W53),K53=6,MIN(MIN(Q53,V53)*1/2,W53)),"")</f>
        <v/>
      </c>
      <c r="Y53" s="190" t="str" cm="1">
        <f t="array" ref="Y53">IFERROR(ROUNDDOWN(_xlfn.IFS((K53=1),X53*L53,(K53=2),X53*L53,(K53=3),X53*2/3,(K53=4),X53,(K53=5),X53*1/2,(K53=6),X53*2/3),-3),"")</f>
        <v/>
      </c>
      <c r="Z53" s="185"/>
      <c r="AA53" s="190" t="str">
        <f t="shared" si="4"/>
        <v/>
      </c>
      <c r="AB53" s="134"/>
      <c r="AC53" s="133"/>
      <c r="AD53" s="126">
        <f t="shared" si="7"/>
        <v>0</v>
      </c>
      <c r="AE53" s="127">
        <f t="shared" si="8"/>
        <v>0</v>
      </c>
      <c r="AF53" s="135"/>
      <c r="AG53" s="136"/>
      <c r="AH53" s="181"/>
      <c r="AI53" s="180"/>
    </row>
    <row r="54" spans="1:35" s="132" customFormat="1" ht="30" hidden="1" customHeight="1">
      <c r="A54" s="121">
        <v>48</v>
      </c>
      <c r="B54" s="173"/>
      <c r="C54" s="174"/>
      <c r="D54" s="173"/>
      <c r="E54" s="175"/>
      <c r="F54" s="173"/>
      <c r="G54" s="173"/>
      <c r="H54" s="173"/>
      <c r="I54" s="122" t="str">
        <f>IFERROR(VLOOKUP(H54,事業区分!$B$9:$C$46,2,0),"")</f>
        <v/>
      </c>
      <c r="J54" s="180"/>
      <c r="K54" s="123" t="str">
        <f>IFERROR(VLOOKUP(CONCATENATE(H54,I54),事業区分!$A$9:$H$1048576,8,0),"")</f>
        <v/>
      </c>
      <c r="L54" s="124" t="str">
        <f>IFERROR(INDEX(補助率!$C$5:$W$42,MATCH(I54,補助率!$B$5:$B$42,0),MATCH(J54,補助率!$C$4:$W$4,0)),"")</f>
        <v/>
      </c>
      <c r="M54" s="180"/>
      <c r="N54" s="173"/>
      <c r="O54" s="184"/>
      <c r="P54" s="184"/>
      <c r="Q54" s="126" t="str">
        <f t="shared" si="0"/>
        <v/>
      </c>
      <c r="R54" s="184"/>
      <c r="S54" s="184"/>
      <c r="T54" s="184"/>
      <c r="U54" s="126" t="str">
        <f t="shared" si="1"/>
        <v/>
      </c>
      <c r="V54" s="127" t="str">
        <f t="shared" si="2"/>
        <v/>
      </c>
      <c r="W54" s="184" t="str">
        <f t="shared" si="3"/>
        <v/>
      </c>
      <c r="X54" s="189" t="str" cm="1">
        <f t="array" ref="X54">IFERROR(_xlfn.IFS(K54=1,MIN(Q54,V54),K54=2,MIN(Q54,V54,W54),K54=3,MIN(MIN(Q54,V54)*3/4,W54),K54=4,MIN(MIN(Q54,V54)*L54,W54),K54=5,MIN(MIN(Q54,V54)*2/3,W54),K54=6,MIN(MIN(Q54,V54)*1/2,W54)),"")</f>
        <v/>
      </c>
      <c r="Y54" s="190" t="str" cm="1">
        <f t="array" ref="Y54">IFERROR(ROUNDDOWN(_xlfn.IFS((K54=1),X54*L54,(K54=2),X54*L54,(K54=3),X54*2/3,(K54=4),X54,(K54=5),X54*1/2,(K54=6),X54*2/3),-3),"")</f>
        <v/>
      </c>
      <c r="Z54" s="185"/>
      <c r="AA54" s="190" t="str">
        <f t="shared" si="4"/>
        <v/>
      </c>
      <c r="AB54" s="134"/>
      <c r="AC54" s="133"/>
      <c r="AD54" s="126">
        <f t="shared" si="7"/>
        <v>0</v>
      </c>
      <c r="AE54" s="127">
        <f t="shared" si="8"/>
        <v>0</v>
      </c>
      <c r="AF54" s="135"/>
      <c r="AG54" s="136"/>
      <c r="AH54" s="181"/>
      <c r="AI54" s="180"/>
    </row>
    <row r="55" spans="1:35" s="132" customFormat="1" ht="30" hidden="1" customHeight="1">
      <c r="A55" s="121">
        <v>49</v>
      </c>
      <c r="B55" s="173"/>
      <c r="C55" s="174"/>
      <c r="D55" s="173"/>
      <c r="E55" s="175"/>
      <c r="F55" s="173"/>
      <c r="G55" s="173"/>
      <c r="H55" s="173"/>
      <c r="I55" s="122" t="str">
        <f>IFERROR(VLOOKUP(H55,事業区分!$B$9:$C$46,2,0),"")</f>
        <v/>
      </c>
      <c r="J55" s="180"/>
      <c r="K55" s="123" t="str">
        <f>IFERROR(VLOOKUP(CONCATENATE(H55,I55),事業区分!$A$9:$H$1048576,8,0),"")</f>
        <v/>
      </c>
      <c r="L55" s="124" t="str">
        <f>IFERROR(INDEX(補助率!$C$5:$W$42,MATCH(I55,補助率!$B$5:$B$42,0),MATCH(J55,補助率!$C$4:$W$4,0)),"")</f>
        <v/>
      </c>
      <c r="M55" s="180"/>
      <c r="N55" s="173"/>
      <c r="O55" s="184"/>
      <c r="P55" s="184"/>
      <c r="Q55" s="126" t="str">
        <f t="shared" si="0"/>
        <v/>
      </c>
      <c r="R55" s="184"/>
      <c r="S55" s="184"/>
      <c r="T55" s="184"/>
      <c r="U55" s="126" t="str">
        <f t="shared" si="1"/>
        <v/>
      </c>
      <c r="V55" s="127" t="str">
        <f t="shared" si="2"/>
        <v/>
      </c>
      <c r="W55" s="184" t="str">
        <f t="shared" si="3"/>
        <v/>
      </c>
      <c r="X55" s="189" t="str" cm="1">
        <f t="array" ref="X55">IFERROR(_xlfn.IFS(K55=1,MIN(Q55,V55),K55=2,MIN(Q55,V55,W55),K55=3,MIN(MIN(Q55,V55)*3/4,W55),K55=4,MIN(MIN(Q55,V55)*L55,W55),K55=5,MIN(MIN(Q55,V55)*2/3,W55),K55=6,MIN(MIN(Q55,V55)*1/2,W55)),"")</f>
        <v/>
      </c>
      <c r="Y55" s="190" t="str" cm="1">
        <f t="array" ref="Y55">IFERROR(ROUNDDOWN(_xlfn.IFS((K55=1),X55*L55,(K55=2),X55*L55,(K55=3),X55*2/3,(K55=4),X55,(K55=5),X55*1/2,(K55=6),X55*2/3),-3),"")</f>
        <v/>
      </c>
      <c r="Z55" s="185"/>
      <c r="AA55" s="190" t="str">
        <f t="shared" si="4"/>
        <v/>
      </c>
      <c r="AB55" s="134"/>
      <c r="AC55" s="133"/>
      <c r="AD55" s="126">
        <f t="shared" si="7"/>
        <v>0</v>
      </c>
      <c r="AE55" s="127">
        <f t="shared" si="8"/>
        <v>0</v>
      </c>
      <c r="AF55" s="135"/>
      <c r="AG55" s="136"/>
      <c r="AH55" s="181"/>
      <c r="AI55" s="180"/>
    </row>
    <row r="56" spans="1:35" s="132" customFormat="1" ht="30" hidden="1" customHeight="1">
      <c r="A56" s="121">
        <v>50</v>
      </c>
      <c r="B56" s="173"/>
      <c r="C56" s="174"/>
      <c r="D56" s="173"/>
      <c r="E56" s="175"/>
      <c r="F56" s="173"/>
      <c r="G56" s="173"/>
      <c r="H56" s="173"/>
      <c r="I56" s="122" t="str">
        <f>IFERROR(VLOOKUP(H56,事業区分!$B$9:$C$46,2,0),"")</f>
        <v/>
      </c>
      <c r="J56" s="180"/>
      <c r="K56" s="123" t="str">
        <f>IFERROR(VLOOKUP(CONCATENATE(H56,I56),事業区分!$A$9:$H$1048576,8,0),"")</f>
        <v/>
      </c>
      <c r="L56" s="124" t="str">
        <f>IFERROR(INDEX(補助率!$C$5:$W$42,MATCH(I56,補助率!$B$5:$B$42,0),MATCH(J56,補助率!$C$4:$W$4,0)),"")</f>
        <v/>
      </c>
      <c r="M56" s="180"/>
      <c r="N56" s="173"/>
      <c r="O56" s="184"/>
      <c r="P56" s="184"/>
      <c r="Q56" s="126" t="str">
        <f t="shared" si="0"/>
        <v/>
      </c>
      <c r="R56" s="184"/>
      <c r="S56" s="184"/>
      <c r="T56" s="184"/>
      <c r="U56" s="126" t="str">
        <f t="shared" si="1"/>
        <v/>
      </c>
      <c r="V56" s="127" t="str">
        <f t="shared" si="2"/>
        <v/>
      </c>
      <c r="W56" s="184" t="str">
        <f t="shared" si="3"/>
        <v/>
      </c>
      <c r="X56" s="189" t="str" cm="1">
        <f t="array" ref="X56">IFERROR(_xlfn.IFS(K56=1,MIN(Q56,V56),K56=2,MIN(Q56,V56,W56),K56=3,MIN(MIN(Q56,V56)*3/4,W56),K56=4,MIN(MIN(Q56,V56)*L56,W56),K56=5,MIN(MIN(Q56,V56)*2/3,W56),K56=6,MIN(MIN(Q56,V56)*1/2,W56)),"")</f>
        <v/>
      </c>
      <c r="Y56" s="190" t="str" cm="1">
        <f t="array" ref="Y56">IFERROR(ROUNDDOWN(_xlfn.IFS((K56=1),X56*L56,(K56=2),X56*L56,(K56=3),X56*2/3,(K56=4),X56,(K56=5),X56*1/2,(K56=6),X56*2/3),-3),"")</f>
        <v/>
      </c>
      <c r="Z56" s="185"/>
      <c r="AA56" s="190" t="str">
        <f t="shared" si="4"/>
        <v/>
      </c>
      <c r="AB56" s="134"/>
      <c r="AC56" s="133"/>
      <c r="AD56" s="126">
        <f t="shared" si="7"/>
        <v>0</v>
      </c>
      <c r="AE56" s="127">
        <f t="shared" si="8"/>
        <v>0</v>
      </c>
      <c r="AF56" s="135"/>
      <c r="AG56" s="136"/>
      <c r="AH56" s="181"/>
      <c r="AI56" s="180"/>
    </row>
    <row r="57" spans="1:35" s="132" customFormat="1" ht="30" hidden="1" customHeight="1">
      <c r="A57" s="121">
        <v>51</v>
      </c>
      <c r="B57" s="173"/>
      <c r="C57" s="174"/>
      <c r="D57" s="173"/>
      <c r="E57" s="175"/>
      <c r="F57" s="173"/>
      <c r="G57" s="173"/>
      <c r="H57" s="173"/>
      <c r="I57" s="122" t="str">
        <f>IFERROR(VLOOKUP(H57,事業区分!$B$9:$C$46,2,0),"")</f>
        <v/>
      </c>
      <c r="J57" s="180"/>
      <c r="K57" s="123" t="str">
        <f>IFERROR(VLOOKUP(CONCATENATE(H57,I57),事業区分!$A$9:$H$1048576,8,0),"")</f>
        <v/>
      </c>
      <c r="L57" s="124" t="str">
        <f>IFERROR(INDEX(補助率!$C$5:$W$42,MATCH(I57,補助率!$B$5:$B$42,0),MATCH(J57,補助率!$C$4:$W$4,0)),"")</f>
        <v/>
      </c>
      <c r="M57" s="180"/>
      <c r="N57" s="173"/>
      <c r="O57" s="184"/>
      <c r="P57" s="184"/>
      <c r="Q57" s="126" t="str">
        <f t="shared" si="0"/>
        <v/>
      </c>
      <c r="R57" s="184"/>
      <c r="S57" s="184"/>
      <c r="T57" s="184"/>
      <c r="U57" s="126" t="str">
        <f t="shared" si="1"/>
        <v/>
      </c>
      <c r="V57" s="127" t="str">
        <f t="shared" si="2"/>
        <v/>
      </c>
      <c r="W57" s="184" t="str">
        <f t="shared" si="3"/>
        <v/>
      </c>
      <c r="X57" s="189" t="str" cm="1">
        <f t="array" ref="X57">IFERROR(_xlfn.IFS(K57=1,MIN(Q57,V57),K57=2,MIN(Q57,V57,W57),K57=3,MIN(MIN(Q57,V57)*3/4,W57),K57=4,MIN(MIN(Q57,V57)*L57,W57),K57=5,MIN(MIN(Q57,V57)*2/3,W57),K57=6,MIN(MIN(Q57,V57)*1/2,W57)),"")</f>
        <v/>
      </c>
      <c r="Y57" s="190" t="str" cm="1">
        <f t="array" ref="Y57">IFERROR(ROUNDDOWN(_xlfn.IFS((K57=1),X57*L57,(K57=2),X57*L57,(K57=3),X57*2/3,(K57=4),X57,(K57=5),X57*1/2,(K57=6),X57*2/3),-3),"")</f>
        <v/>
      </c>
      <c r="Z57" s="185"/>
      <c r="AA57" s="190" t="str">
        <f t="shared" si="4"/>
        <v/>
      </c>
      <c r="AB57" s="134"/>
      <c r="AC57" s="133"/>
      <c r="AD57" s="126">
        <f t="shared" si="7"/>
        <v>0</v>
      </c>
      <c r="AE57" s="127">
        <f t="shared" si="8"/>
        <v>0</v>
      </c>
      <c r="AF57" s="135"/>
      <c r="AG57" s="136"/>
      <c r="AH57" s="181"/>
      <c r="AI57" s="180"/>
    </row>
    <row r="58" spans="1:35" s="132" customFormat="1" ht="30" hidden="1" customHeight="1">
      <c r="A58" s="121">
        <v>52</v>
      </c>
      <c r="B58" s="173"/>
      <c r="C58" s="174"/>
      <c r="D58" s="173"/>
      <c r="E58" s="175"/>
      <c r="F58" s="173"/>
      <c r="G58" s="173"/>
      <c r="H58" s="173"/>
      <c r="I58" s="122" t="str">
        <f>IFERROR(VLOOKUP(H58,事業区分!$B$9:$C$46,2,0),"")</f>
        <v/>
      </c>
      <c r="J58" s="180"/>
      <c r="K58" s="123" t="str">
        <f>IFERROR(VLOOKUP(CONCATENATE(H58,I58),事業区分!$A$9:$H$1048576,8,0),"")</f>
        <v/>
      </c>
      <c r="L58" s="124" t="str">
        <f>IFERROR(INDEX(補助率!$C$5:$W$42,MATCH(I58,補助率!$B$5:$B$42,0),MATCH(J58,補助率!$C$4:$W$4,0)),"")</f>
        <v/>
      </c>
      <c r="M58" s="180"/>
      <c r="N58" s="173"/>
      <c r="O58" s="184"/>
      <c r="P58" s="184"/>
      <c r="Q58" s="126" t="str">
        <f t="shared" si="0"/>
        <v/>
      </c>
      <c r="R58" s="184"/>
      <c r="S58" s="184"/>
      <c r="T58" s="184"/>
      <c r="U58" s="126" t="str">
        <f t="shared" si="1"/>
        <v/>
      </c>
      <c r="V58" s="127" t="str">
        <f t="shared" si="2"/>
        <v/>
      </c>
      <c r="W58" s="184" t="str">
        <f t="shared" si="3"/>
        <v/>
      </c>
      <c r="X58" s="189" t="str" cm="1">
        <f t="array" ref="X58">IFERROR(_xlfn.IFS(K58=1,MIN(Q58,V58),K58=2,MIN(Q58,V58,W58),K58=3,MIN(MIN(Q58,V58)*3/4,W58),K58=4,MIN(MIN(Q58,V58)*L58,W58),K58=5,MIN(MIN(Q58,V58)*2/3,W58),K58=6,MIN(MIN(Q58,V58)*1/2,W58)),"")</f>
        <v/>
      </c>
      <c r="Y58" s="190" t="str" cm="1">
        <f t="array" ref="Y58">IFERROR(ROUNDDOWN(_xlfn.IFS((K58=1),X58*L58,(K58=2),X58*L58,(K58=3),X58*2/3,(K58=4),X58,(K58=5),X58*1/2,(K58=6),X58*2/3),-3),"")</f>
        <v/>
      </c>
      <c r="Z58" s="185"/>
      <c r="AA58" s="190" t="str">
        <f t="shared" si="4"/>
        <v/>
      </c>
      <c r="AB58" s="134"/>
      <c r="AC58" s="133"/>
      <c r="AD58" s="126">
        <f t="shared" si="7"/>
        <v>0</v>
      </c>
      <c r="AE58" s="127">
        <f t="shared" si="8"/>
        <v>0</v>
      </c>
      <c r="AF58" s="135"/>
      <c r="AG58" s="136"/>
      <c r="AH58" s="181"/>
      <c r="AI58" s="180"/>
    </row>
    <row r="59" spans="1:35" s="132" customFormat="1" ht="30" hidden="1" customHeight="1">
      <c r="A59" s="121">
        <v>53</v>
      </c>
      <c r="B59" s="173"/>
      <c r="C59" s="174"/>
      <c r="D59" s="173"/>
      <c r="E59" s="175"/>
      <c r="F59" s="173"/>
      <c r="G59" s="173"/>
      <c r="H59" s="173"/>
      <c r="I59" s="122" t="str">
        <f>IFERROR(VLOOKUP(H59,事業区分!$B$9:$C$46,2,0),"")</f>
        <v/>
      </c>
      <c r="J59" s="180"/>
      <c r="K59" s="123" t="str">
        <f>IFERROR(VLOOKUP(CONCATENATE(H59,I59),事業区分!$A$9:$H$1048576,8,0),"")</f>
        <v/>
      </c>
      <c r="L59" s="124" t="str">
        <f>IFERROR(INDEX(補助率!$C$5:$W$42,MATCH(I59,補助率!$B$5:$B$42,0),MATCH(J59,補助率!$C$4:$W$4,0)),"")</f>
        <v/>
      </c>
      <c r="M59" s="180"/>
      <c r="N59" s="173"/>
      <c r="O59" s="184"/>
      <c r="P59" s="184"/>
      <c r="Q59" s="126" t="str">
        <f t="shared" si="0"/>
        <v/>
      </c>
      <c r="R59" s="184"/>
      <c r="S59" s="184"/>
      <c r="T59" s="184"/>
      <c r="U59" s="126" t="str">
        <f t="shared" si="1"/>
        <v/>
      </c>
      <c r="V59" s="127" t="str">
        <f t="shared" si="2"/>
        <v/>
      </c>
      <c r="W59" s="184" t="str">
        <f t="shared" si="3"/>
        <v/>
      </c>
      <c r="X59" s="189" t="str" cm="1">
        <f t="array" ref="X59">IFERROR(_xlfn.IFS(K59=1,MIN(Q59,V59),K59=2,MIN(Q59,V59,W59),K59=3,MIN(MIN(Q59,V59)*3/4,W59),K59=4,MIN(MIN(Q59,V59)*L59,W59),K59=5,MIN(MIN(Q59,V59)*2/3,W59),K59=6,MIN(MIN(Q59,V59)*1/2,W59)),"")</f>
        <v/>
      </c>
      <c r="Y59" s="190" t="str" cm="1">
        <f t="array" ref="Y59">IFERROR(ROUNDDOWN(_xlfn.IFS((K59=1),X59*L59,(K59=2),X59*L59,(K59=3),X59*2/3,(K59=4),X59,(K59=5),X59*1/2,(K59=6),X59*2/3),-3),"")</f>
        <v/>
      </c>
      <c r="Z59" s="185"/>
      <c r="AA59" s="190" t="str">
        <f t="shared" si="4"/>
        <v/>
      </c>
      <c r="AB59" s="134"/>
      <c r="AC59" s="133"/>
      <c r="AD59" s="126">
        <f t="shared" si="7"/>
        <v>0</v>
      </c>
      <c r="AE59" s="127">
        <f t="shared" si="8"/>
        <v>0</v>
      </c>
      <c r="AF59" s="135"/>
      <c r="AG59" s="136"/>
      <c r="AH59" s="181"/>
      <c r="AI59" s="180"/>
    </row>
    <row r="60" spans="1:35" s="132" customFormat="1" ht="30" hidden="1" customHeight="1">
      <c r="A60" s="121">
        <v>54</v>
      </c>
      <c r="B60" s="173"/>
      <c r="C60" s="174"/>
      <c r="D60" s="173"/>
      <c r="E60" s="175"/>
      <c r="F60" s="173"/>
      <c r="G60" s="173"/>
      <c r="H60" s="173"/>
      <c r="I60" s="122" t="str">
        <f>IFERROR(VLOOKUP(H60,事業区分!$B$9:$C$46,2,0),"")</f>
        <v/>
      </c>
      <c r="J60" s="180"/>
      <c r="K60" s="123" t="str">
        <f>IFERROR(VLOOKUP(CONCATENATE(H60,I60),事業区分!$A$9:$H$1048576,8,0),"")</f>
        <v/>
      </c>
      <c r="L60" s="124" t="str">
        <f>IFERROR(INDEX(補助率!$C$5:$W$42,MATCH(I60,補助率!$B$5:$B$42,0),MATCH(J60,補助率!$C$4:$W$4,0)),"")</f>
        <v/>
      </c>
      <c r="M60" s="180"/>
      <c r="N60" s="173"/>
      <c r="O60" s="184"/>
      <c r="P60" s="184"/>
      <c r="Q60" s="126" t="str">
        <f t="shared" si="0"/>
        <v/>
      </c>
      <c r="R60" s="184"/>
      <c r="S60" s="184"/>
      <c r="T60" s="184"/>
      <c r="U60" s="126" t="str">
        <f t="shared" si="1"/>
        <v/>
      </c>
      <c r="V60" s="127" t="str">
        <f t="shared" si="2"/>
        <v/>
      </c>
      <c r="W60" s="184" t="str">
        <f t="shared" si="3"/>
        <v/>
      </c>
      <c r="X60" s="189" t="str" cm="1">
        <f t="array" ref="X60">IFERROR(_xlfn.IFS(K60=1,MIN(Q60,V60),K60=2,MIN(Q60,V60,W60),K60=3,MIN(MIN(Q60,V60)*3/4,W60),K60=4,MIN(MIN(Q60,V60)*L60,W60),K60=5,MIN(MIN(Q60,V60)*2/3,W60),K60=6,MIN(MIN(Q60,V60)*1/2,W60)),"")</f>
        <v/>
      </c>
      <c r="Y60" s="190" t="str" cm="1">
        <f t="array" ref="Y60">IFERROR(ROUNDDOWN(_xlfn.IFS((K60=1),X60*L60,(K60=2),X60*L60,(K60=3),X60*2/3,(K60=4),X60,(K60=5),X60*1/2,(K60=6),X60*2/3),-3),"")</f>
        <v/>
      </c>
      <c r="Z60" s="185"/>
      <c r="AA60" s="190" t="str">
        <f t="shared" si="4"/>
        <v/>
      </c>
      <c r="AB60" s="134"/>
      <c r="AC60" s="133"/>
      <c r="AD60" s="126">
        <f t="shared" si="7"/>
        <v>0</v>
      </c>
      <c r="AE60" s="127">
        <f t="shared" si="8"/>
        <v>0</v>
      </c>
      <c r="AF60" s="135"/>
      <c r="AG60" s="136"/>
      <c r="AH60" s="181"/>
      <c r="AI60" s="180"/>
    </row>
    <row r="61" spans="1:35" s="132" customFormat="1" ht="30" hidden="1" customHeight="1">
      <c r="A61" s="121">
        <v>55</v>
      </c>
      <c r="B61" s="173"/>
      <c r="C61" s="174"/>
      <c r="D61" s="173"/>
      <c r="E61" s="175"/>
      <c r="F61" s="173"/>
      <c r="G61" s="173"/>
      <c r="H61" s="173"/>
      <c r="I61" s="122" t="str">
        <f>IFERROR(VLOOKUP(H61,事業区分!$B$9:$C$46,2,0),"")</f>
        <v/>
      </c>
      <c r="J61" s="180"/>
      <c r="K61" s="123" t="str">
        <f>IFERROR(VLOOKUP(CONCATENATE(H61,I61),事業区分!$A$9:$H$1048576,8,0),"")</f>
        <v/>
      </c>
      <c r="L61" s="124" t="str">
        <f>IFERROR(INDEX(補助率!$C$5:$W$42,MATCH(I61,補助率!$B$5:$B$42,0),MATCH(J61,補助率!$C$4:$W$4,0)),"")</f>
        <v/>
      </c>
      <c r="M61" s="180"/>
      <c r="N61" s="173"/>
      <c r="O61" s="184"/>
      <c r="P61" s="184"/>
      <c r="Q61" s="126" t="str">
        <f t="shared" si="0"/>
        <v/>
      </c>
      <c r="R61" s="184"/>
      <c r="S61" s="184"/>
      <c r="T61" s="184"/>
      <c r="U61" s="126" t="str">
        <f t="shared" si="1"/>
        <v/>
      </c>
      <c r="V61" s="127" t="str">
        <f t="shared" si="2"/>
        <v/>
      </c>
      <c r="W61" s="184" t="str">
        <f t="shared" si="3"/>
        <v/>
      </c>
      <c r="X61" s="189" t="str" cm="1">
        <f t="array" ref="X61">IFERROR(_xlfn.IFS(K61=1,MIN(Q61,V61),K61=2,MIN(Q61,V61,W61),K61=3,MIN(MIN(Q61,V61)*3/4,W61),K61=4,MIN(MIN(Q61,V61)*L61,W61),K61=5,MIN(MIN(Q61,V61)*2/3,W61),K61=6,MIN(MIN(Q61,V61)*1/2,W61)),"")</f>
        <v/>
      </c>
      <c r="Y61" s="190" t="str" cm="1">
        <f t="array" ref="Y61">IFERROR(ROUNDDOWN(_xlfn.IFS((K61=1),X61*L61,(K61=2),X61*L61,(K61=3),X61*2/3,(K61=4),X61,(K61=5),X61*1/2,(K61=6),X61*2/3),-3),"")</f>
        <v/>
      </c>
      <c r="Z61" s="185"/>
      <c r="AA61" s="190" t="str">
        <f t="shared" si="4"/>
        <v/>
      </c>
      <c r="AB61" s="134"/>
      <c r="AC61" s="133"/>
      <c r="AD61" s="126">
        <f t="shared" si="7"/>
        <v>0</v>
      </c>
      <c r="AE61" s="127">
        <f t="shared" si="8"/>
        <v>0</v>
      </c>
      <c r="AF61" s="135"/>
      <c r="AG61" s="136"/>
      <c r="AH61" s="181"/>
      <c r="AI61" s="180"/>
    </row>
    <row r="62" spans="1:35" s="132" customFormat="1" ht="30" hidden="1" customHeight="1">
      <c r="A62" s="121">
        <v>56</v>
      </c>
      <c r="B62" s="173"/>
      <c r="C62" s="174"/>
      <c r="D62" s="173"/>
      <c r="E62" s="175"/>
      <c r="F62" s="173"/>
      <c r="G62" s="173"/>
      <c r="H62" s="173"/>
      <c r="I62" s="122" t="str">
        <f>IFERROR(VLOOKUP(H62,事業区分!$B$9:$C$46,2,0),"")</f>
        <v/>
      </c>
      <c r="J62" s="180"/>
      <c r="K62" s="123" t="str">
        <f>IFERROR(VLOOKUP(CONCATENATE(H62,I62),事業区分!$A$9:$H$1048576,8,0),"")</f>
        <v/>
      </c>
      <c r="L62" s="124" t="str">
        <f>IFERROR(INDEX(補助率!$C$5:$W$42,MATCH(I62,補助率!$B$5:$B$42,0),MATCH(J62,補助率!$C$4:$W$4,0)),"")</f>
        <v/>
      </c>
      <c r="M62" s="180"/>
      <c r="N62" s="173"/>
      <c r="O62" s="184"/>
      <c r="P62" s="184"/>
      <c r="Q62" s="126" t="str">
        <f t="shared" si="0"/>
        <v/>
      </c>
      <c r="R62" s="184"/>
      <c r="S62" s="184"/>
      <c r="T62" s="184"/>
      <c r="U62" s="126" t="str">
        <f t="shared" si="1"/>
        <v/>
      </c>
      <c r="V62" s="127" t="str">
        <f t="shared" si="2"/>
        <v/>
      </c>
      <c r="W62" s="184" t="str">
        <f t="shared" si="3"/>
        <v/>
      </c>
      <c r="X62" s="189" t="str" cm="1">
        <f t="array" ref="X62">IFERROR(_xlfn.IFS(K62=1,MIN(Q62,V62),K62=2,MIN(Q62,V62,W62),K62=3,MIN(MIN(Q62,V62)*3/4,W62),K62=4,MIN(MIN(Q62,V62)*L62,W62),K62=5,MIN(MIN(Q62,V62)*2/3,W62),K62=6,MIN(MIN(Q62,V62)*1/2,W62)),"")</f>
        <v/>
      </c>
      <c r="Y62" s="190" t="str" cm="1">
        <f t="array" ref="Y62">IFERROR(ROUNDDOWN(_xlfn.IFS((K62=1),X62*L62,(K62=2),X62*L62,(K62=3),X62*2/3,(K62=4),X62,(K62=5),X62*1/2,(K62=6),X62*2/3),-3),"")</f>
        <v/>
      </c>
      <c r="Z62" s="185"/>
      <c r="AA62" s="190" t="str">
        <f t="shared" si="4"/>
        <v/>
      </c>
      <c r="AB62" s="134"/>
      <c r="AC62" s="133"/>
      <c r="AD62" s="126">
        <f t="shared" si="7"/>
        <v>0</v>
      </c>
      <c r="AE62" s="127">
        <f t="shared" si="8"/>
        <v>0</v>
      </c>
      <c r="AF62" s="135"/>
      <c r="AG62" s="136"/>
      <c r="AH62" s="181"/>
      <c r="AI62" s="180"/>
    </row>
    <row r="63" spans="1:35" s="132" customFormat="1" ht="30" hidden="1" customHeight="1">
      <c r="A63" s="121">
        <v>57</v>
      </c>
      <c r="B63" s="173"/>
      <c r="C63" s="174"/>
      <c r="D63" s="173"/>
      <c r="E63" s="175"/>
      <c r="F63" s="173"/>
      <c r="G63" s="173"/>
      <c r="H63" s="173"/>
      <c r="I63" s="122" t="str">
        <f>IFERROR(VLOOKUP(H63,事業区分!$B$9:$C$46,2,0),"")</f>
        <v/>
      </c>
      <c r="J63" s="180"/>
      <c r="K63" s="123" t="str">
        <f>IFERROR(VLOOKUP(CONCATENATE(H63,I63),事業区分!$A$9:$H$1048576,8,0),"")</f>
        <v/>
      </c>
      <c r="L63" s="124" t="str">
        <f>IFERROR(INDEX(補助率!$C$5:$W$42,MATCH(I63,補助率!$B$5:$B$42,0),MATCH(J63,補助率!$C$4:$W$4,0)),"")</f>
        <v/>
      </c>
      <c r="M63" s="180"/>
      <c r="N63" s="173"/>
      <c r="O63" s="184"/>
      <c r="P63" s="184"/>
      <c r="Q63" s="126" t="str">
        <f t="shared" si="0"/>
        <v/>
      </c>
      <c r="R63" s="184"/>
      <c r="S63" s="184"/>
      <c r="T63" s="184"/>
      <c r="U63" s="126" t="str">
        <f t="shared" si="1"/>
        <v/>
      </c>
      <c r="V63" s="127" t="str">
        <f t="shared" si="2"/>
        <v/>
      </c>
      <c r="W63" s="184" t="str">
        <f t="shared" si="3"/>
        <v/>
      </c>
      <c r="X63" s="189" t="str" cm="1">
        <f t="array" ref="X63">IFERROR(_xlfn.IFS(K63=1,MIN(Q63,V63),K63=2,MIN(Q63,V63,W63),K63=3,MIN(MIN(Q63,V63)*3/4,W63),K63=4,MIN(MIN(Q63,V63)*L63,W63),K63=5,MIN(MIN(Q63,V63)*2/3,W63),K63=6,MIN(MIN(Q63,V63)*1/2,W63)),"")</f>
        <v/>
      </c>
      <c r="Y63" s="190" t="str" cm="1">
        <f t="array" ref="Y63">IFERROR(ROUNDDOWN(_xlfn.IFS((K63=1),X63*L63,(K63=2),X63*L63,(K63=3),X63*2/3,(K63=4),X63,(K63=5),X63*1/2,(K63=6),X63*2/3),-3),"")</f>
        <v/>
      </c>
      <c r="Z63" s="185"/>
      <c r="AA63" s="190" t="str">
        <f t="shared" si="4"/>
        <v/>
      </c>
      <c r="AB63" s="134"/>
      <c r="AC63" s="133"/>
      <c r="AD63" s="126">
        <f t="shared" si="7"/>
        <v>0</v>
      </c>
      <c r="AE63" s="127">
        <f t="shared" si="8"/>
        <v>0</v>
      </c>
      <c r="AF63" s="135"/>
      <c r="AG63" s="136"/>
      <c r="AH63" s="181"/>
      <c r="AI63" s="180"/>
    </row>
    <row r="64" spans="1:35" s="132" customFormat="1" ht="30" hidden="1" customHeight="1">
      <c r="A64" s="121">
        <v>58</v>
      </c>
      <c r="B64" s="173"/>
      <c r="C64" s="174"/>
      <c r="D64" s="173"/>
      <c r="E64" s="175"/>
      <c r="F64" s="173"/>
      <c r="G64" s="173"/>
      <c r="H64" s="173"/>
      <c r="I64" s="122" t="str">
        <f>IFERROR(VLOOKUP(H64,事業区分!$B$9:$C$46,2,0),"")</f>
        <v/>
      </c>
      <c r="J64" s="180"/>
      <c r="K64" s="123" t="str">
        <f>IFERROR(VLOOKUP(CONCATENATE(H64,I64),事業区分!$A$9:$H$1048576,8,0),"")</f>
        <v/>
      </c>
      <c r="L64" s="124" t="str">
        <f>IFERROR(INDEX(補助率!$C$5:$W$42,MATCH(I64,補助率!$B$5:$B$42,0),MATCH(J64,補助率!$C$4:$W$4,0)),"")</f>
        <v/>
      </c>
      <c r="M64" s="180"/>
      <c r="N64" s="173"/>
      <c r="O64" s="184"/>
      <c r="P64" s="184"/>
      <c r="Q64" s="126" t="str">
        <f t="shared" si="0"/>
        <v/>
      </c>
      <c r="R64" s="184"/>
      <c r="S64" s="184"/>
      <c r="T64" s="184"/>
      <c r="U64" s="126" t="str">
        <f t="shared" si="1"/>
        <v/>
      </c>
      <c r="V64" s="127" t="str">
        <f t="shared" si="2"/>
        <v/>
      </c>
      <c r="W64" s="184" t="str">
        <f t="shared" si="3"/>
        <v/>
      </c>
      <c r="X64" s="189" t="str" cm="1">
        <f t="array" ref="X64">IFERROR(_xlfn.IFS(K64=1,MIN(Q64,V64),K64=2,MIN(Q64,V64,W64),K64=3,MIN(MIN(Q64,V64)*3/4,W64),K64=4,MIN(MIN(Q64,V64)*L64,W64),K64=5,MIN(MIN(Q64,V64)*2/3,W64),K64=6,MIN(MIN(Q64,V64)*1/2,W64)),"")</f>
        <v/>
      </c>
      <c r="Y64" s="190" t="str" cm="1">
        <f t="array" ref="Y64">IFERROR(ROUNDDOWN(_xlfn.IFS((K64=1),X64*L64,(K64=2),X64*L64,(K64=3),X64*2/3,(K64=4),X64,(K64=5),X64*1/2,(K64=6),X64*2/3),-3),"")</f>
        <v/>
      </c>
      <c r="Z64" s="185"/>
      <c r="AA64" s="190" t="str">
        <f t="shared" si="4"/>
        <v/>
      </c>
      <c r="AB64" s="134"/>
      <c r="AC64" s="133"/>
      <c r="AD64" s="126">
        <f t="shared" si="7"/>
        <v>0</v>
      </c>
      <c r="AE64" s="127">
        <f t="shared" si="8"/>
        <v>0</v>
      </c>
      <c r="AF64" s="135"/>
      <c r="AG64" s="136"/>
      <c r="AH64" s="181"/>
      <c r="AI64" s="180"/>
    </row>
    <row r="65" spans="1:35" s="132" customFormat="1" ht="30" hidden="1" customHeight="1">
      <c r="A65" s="121">
        <v>59</v>
      </c>
      <c r="B65" s="173"/>
      <c r="C65" s="174"/>
      <c r="D65" s="173"/>
      <c r="E65" s="175"/>
      <c r="F65" s="173"/>
      <c r="G65" s="173"/>
      <c r="H65" s="173"/>
      <c r="I65" s="122" t="str">
        <f>IFERROR(VLOOKUP(H65,事業区分!$B$9:$C$46,2,0),"")</f>
        <v/>
      </c>
      <c r="J65" s="180"/>
      <c r="K65" s="123" t="str">
        <f>IFERROR(VLOOKUP(CONCATENATE(H65,I65),事業区分!$A$9:$H$1048576,8,0),"")</f>
        <v/>
      </c>
      <c r="L65" s="124" t="str">
        <f>IFERROR(INDEX(補助率!$C$5:$W$42,MATCH(I65,補助率!$B$5:$B$42,0),MATCH(J65,補助率!$C$4:$W$4,0)),"")</f>
        <v/>
      </c>
      <c r="M65" s="180"/>
      <c r="N65" s="173"/>
      <c r="O65" s="184"/>
      <c r="P65" s="184"/>
      <c r="Q65" s="126" t="str">
        <f t="shared" si="0"/>
        <v/>
      </c>
      <c r="R65" s="184"/>
      <c r="S65" s="184"/>
      <c r="T65" s="184"/>
      <c r="U65" s="126" t="str">
        <f t="shared" si="1"/>
        <v/>
      </c>
      <c r="V65" s="127" t="str">
        <f t="shared" si="2"/>
        <v/>
      </c>
      <c r="W65" s="184" t="str">
        <f t="shared" si="3"/>
        <v/>
      </c>
      <c r="X65" s="189" t="str" cm="1">
        <f t="array" ref="X65">IFERROR(_xlfn.IFS(K65=1,MIN(Q65,V65),K65=2,MIN(Q65,V65,W65),K65=3,MIN(MIN(Q65,V65)*3/4,W65),K65=4,MIN(MIN(Q65,V65)*L65,W65),K65=5,MIN(MIN(Q65,V65)*2/3,W65),K65=6,MIN(MIN(Q65,V65)*1/2,W65)),"")</f>
        <v/>
      </c>
      <c r="Y65" s="190" t="str" cm="1">
        <f t="array" ref="Y65">IFERROR(ROUNDDOWN(_xlfn.IFS((K65=1),X65*L65,(K65=2),X65*L65,(K65=3),X65*2/3,(K65=4),X65,(K65=5),X65*1/2,(K65=6),X65*2/3),-3),"")</f>
        <v/>
      </c>
      <c r="Z65" s="185"/>
      <c r="AA65" s="190" t="str">
        <f t="shared" si="4"/>
        <v/>
      </c>
      <c r="AB65" s="134"/>
      <c r="AC65" s="133"/>
      <c r="AD65" s="126">
        <f t="shared" si="7"/>
        <v>0</v>
      </c>
      <c r="AE65" s="127">
        <f t="shared" si="8"/>
        <v>0</v>
      </c>
      <c r="AF65" s="135"/>
      <c r="AG65" s="136"/>
      <c r="AH65" s="181"/>
      <c r="AI65" s="180"/>
    </row>
    <row r="66" spans="1:35" s="132" customFormat="1" ht="30" hidden="1" customHeight="1">
      <c r="A66" s="121">
        <v>60</v>
      </c>
      <c r="B66" s="173"/>
      <c r="C66" s="174"/>
      <c r="D66" s="173"/>
      <c r="E66" s="175"/>
      <c r="F66" s="173"/>
      <c r="G66" s="173"/>
      <c r="H66" s="173"/>
      <c r="I66" s="122" t="str">
        <f>IFERROR(VLOOKUP(H66,事業区分!$B$9:$C$46,2,0),"")</f>
        <v/>
      </c>
      <c r="J66" s="180"/>
      <c r="K66" s="123" t="str">
        <f>IFERROR(VLOOKUP(CONCATENATE(H66,I66),事業区分!$A$9:$H$1048576,8,0),"")</f>
        <v/>
      </c>
      <c r="L66" s="124" t="str">
        <f>IFERROR(INDEX(補助率!$C$5:$W$42,MATCH(I66,補助率!$B$5:$B$42,0),MATCH(J66,補助率!$C$4:$W$4,0)),"")</f>
        <v/>
      </c>
      <c r="M66" s="180"/>
      <c r="N66" s="173"/>
      <c r="O66" s="184"/>
      <c r="P66" s="184"/>
      <c r="Q66" s="126" t="str">
        <f t="shared" si="0"/>
        <v/>
      </c>
      <c r="R66" s="184"/>
      <c r="S66" s="184"/>
      <c r="T66" s="184"/>
      <c r="U66" s="126" t="str">
        <f t="shared" si="1"/>
        <v/>
      </c>
      <c r="V66" s="127" t="str">
        <f t="shared" si="2"/>
        <v/>
      </c>
      <c r="W66" s="184" t="str">
        <f t="shared" si="3"/>
        <v/>
      </c>
      <c r="X66" s="189" t="str" cm="1">
        <f t="array" ref="X66">IFERROR(_xlfn.IFS(K66=1,MIN(Q66,V66),K66=2,MIN(Q66,V66,W66),K66=3,MIN(MIN(Q66,V66)*3/4,W66),K66=4,MIN(MIN(Q66,V66)*L66,W66),K66=5,MIN(MIN(Q66,V66)*2/3,W66),K66=6,MIN(MIN(Q66,V66)*1/2,W66)),"")</f>
        <v/>
      </c>
      <c r="Y66" s="190" t="str" cm="1">
        <f t="array" ref="Y66">IFERROR(ROUNDDOWN(_xlfn.IFS((K66=1),X66*L66,(K66=2),X66*L66,(K66=3),X66*2/3,(K66=4),X66,(K66=5),X66*1/2,(K66=6),X66*2/3),-3),"")</f>
        <v/>
      </c>
      <c r="Z66" s="185"/>
      <c r="AA66" s="190" t="str">
        <f t="shared" si="4"/>
        <v/>
      </c>
      <c r="AB66" s="134"/>
      <c r="AC66" s="133"/>
      <c r="AD66" s="126">
        <f t="shared" si="7"/>
        <v>0</v>
      </c>
      <c r="AE66" s="127">
        <f t="shared" si="8"/>
        <v>0</v>
      </c>
      <c r="AF66" s="135"/>
      <c r="AG66" s="136"/>
      <c r="AH66" s="181"/>
      <c r="AI66" s="180"/>
    </row>
    <row r="67" spans="1:35" s="132" customFormat="1" ht="30" hidden="1" customHeight="1">
      <c r="A67" s="121">
        <v>61</v>
      </c>
      <c r="B67" s="173"/>
      <c r="C67" s="174"/>
      <c r="D67" s="173"/>
      <c r="E67" s="175"/>
      <c r="F67" s="173"/>
      <c r="G67" s="173"/>
      <c r="H67" s="173"/>
      <c r="I67" s="122" t="str">
        <f>IFERROR(VLOOKUP(H67,事業区分!$B$9:$C$46,2,0),"")</f>
        <v/>
      </c>
      <c r="J67" s="180"/>
      <c r="K67" s="123" t="str">
        <f>IFERROR(VLOOKUP(CONCATENATE(H67,I67),事業区分!$A$9:$H$1048576,8,0),"")</f>
        <v/>
      </c>
      <c r="L67" s="124" t="str">
        <f>IFERROR(INDEX(補助率!$C$5:$W$42,MATCH(I67,補助率!$B$5:$B$42,0),MATCH(J67,補助率!$C$4:$W$4,0)),"")</f>
        <v/>
      </c>
      <c r="M67" s="180"/>
      <c r="N67" s="173"/>
      <c r="O67" s="184"/>
      <c r="P67" s="184"/>
      <c r="Q67" s="126" t="str">
        <f t="shared" si="0"/>
        <v/>
      </c>
      <c r="R67" s="184"/>
      <c r="S67" s="184"/>
      <c r="T67" s="184"/>
      <c r="U67" s="126" t="str">
        <f t="shared" si="1"/>
        <v/>
      </c>
      <c r="V67" s="127" t="str">
        <f t="shared" si="2"/>
        <v/>
      </c>
      <c r="W67" s="184" t="str">
        <f t="shared" si="3"/>
        <v/>
      </c>
      <c r="X67" s="189" t="str" cm="1">
        <f t="array" ref="X67">IFERROR(_xlfn.IFS(K67=1,MIN(Q67,V67),K67=2,MIN(Q67,V67,W67),K67=3,MIN(MIN(Q67,V67)*3/4,W67),K67=4,MIN(MIN(Q67,V67)*L67,W67),K67=5,MIN(MIN(Q67,V67)*2/3,W67),K67=6,MIN(MIN(Q67,V67)*1/2,W67)),"")</f>
        <v/>
      </c>
      <c r="Y67" s="190" t="str" cm="1">
        <f t="array" ref="Y67">IFERROR(ROUNDDOWN(_xlfn.IFS((K67=1),X67*L67,(K67=2),X67*L67,(K67=3),X67*2/3,(K67=4),X67,(K67=5),X67*1/2,(K67=6),X67*2/3),-3),"")</f>
        <v/>
      </c>
      <c r="Z67" s="185"/>
      <c r="AA67" s="190" t="str">
        <f t="shared" si="4"/>
        <v/>
      </c>
      <c r="AB67" s="134"/>
      <c r="AC67" s="133"/>
      <c r="AD67" s="126">
        <f t="shared" si="7"/>
        <v>0</v>
      </c>
      <c r="AE67" s="127">
        <f t="shared" si="8"/>
        <v>0</v>
      </c>
      <c r="AF67" s="135"/>
      <c r="AG67" s="136"/>
      <c r="AH67" s="181"/>
      <c r="AI67" s="180"/>
    </row>
    <row r="68" spans="1:35" s="132" customFormat="1" ht="30" hidden="1" customHeight="1">
      <c r="A68" s="121">
        <v>62</v>
      </c>
      <c r="B68" s="173"/>
      <c r="C68" s="174"/>
      <c r="D68" s="173"/>
      <c r="E68" s="175"/>
      <c r="F68" s="173"/>
      <c r="G68" s="173"/>
      <c r="H68" s="173"/>
      <c r="I68" s="122" t="str">
        <f>IFERROR(VLOOKUP(H68,事業区分!$B$9:$C$46,2,0),"")</f>
        <v/>
      </c>
      <c r="J68" s="180"/>
      <c r="K68" s="123" t="str">
        <f>IFERROR(VLOOKUP(CONCATENATE(H68,I68),事業区分!$A$9:$H$1048576,8,0),"")</f>
        <v/>
      </c>
      <c r="L68" s="124" t="str">
        <f>IFERROR(INDEX(補助率!$C$5:$W$42,MATCH(I68,補助率!$B$5:$B$42,0),MATCH(J68,補助率!$C$4:$W$4,0)),"")</f>
        <v/>
      </c>
      <c r="M68" s="180"/>
      <c r="N68" s="173"/>
      <c r="O68" s="184"/>
      <c r="P68" s="184"/>
      <c r="Q68" s="126" t="str">
        <f t="shared" si="0"/>
        <v/>
      </c>
      <c r="R68" s="184"/>
      <c r="S68" s="184"/>
      <c r="T68" s="184"/>
      <c r="U68" s="126" t="str">
        <f t="shared" si="1"/>
        <v/>
      </c>
      <c r="V68" s="127" t="str">
        <f t="shared" si="2"/>
        <v/>
      </c>
      <c r="W68" s="184" t="str">
        <f t="shared" si="3"/>
        <v/>
      </c>
      <c r="X68" s="189" t="str" cm="1">
        <f t="array" ref="X68">IFERROR(_xlfn.IFS(K68=1,MIN(Q68,V68),K68=2,MIN(Q68,V68,W68),K68=3,MIN(MIN(Q68,V68)*3/4,W68),K68=4,MIN(MIN(Q68,V68)*L68,W68),K68=5,MIN(MIN(Q68,V68)*2/3,W68),K68=6,MIN(MIN(Q68,V68)*1/2,W68)),"")</f>
        <v/>
      </c>
      <c r="Y68" s="190" t="str" cm="1">
        <f t="array" ref="Y68">IFERROR(ROUNDDOWN(_xlfn.IFS((K68=1),X68*L68,(K68=2),X68*L68,(K68=3),X68*2/3,(K68=4),X68,(K68=5),X68*1/2,(K68=6),X68*2/3),-3),"")</f>
        <v/>
      </c>
      <c r="Z68" s="185"/>
      <c r="AA68" s="190" t="str">
        <f t="shared" si="4"/>
        <v/>
      </c>
      <c r="AB68" s="134"/>
      <c r="AC68" s="133"/>
      <c r="AD68" s="126">
        <f t="shared" si="7"/>
        <v>0</v>
      </c>
      <c r="AE68" s="127">
        <f t="shared" si="8"/>
        <v>0</v>
      </c>
      <c r="AF68" s="135"/>
      <c r="AG68" s="136"/>
      <c r="AH68" s="181"/>
      <c r="AI68" s="180"/>
    </row>
    <row r="69" spans="1:35" s="132" customFormat="1" ht="30" hidden="1" customHeight="1">
      <c r="A69" s="121">
        <v>63</v>
      </c>
      <c r="B69" s="173"/>
      <c r="C69" s="174"/>
      <c r="D69" s="173"/>
      <c r="E69" s="175"/>
      <c r="F69" s="173"/>
      <c r="G69" s="173"/>
      <c r="H69" s="173"/>
      <c r="I69" s="122" t="str">
        <f>IFERROR(VLOOKUP(H69,事業区分!$B$9:$C$46,2,0),"")</f>
        <v/>
      </c>
      <c r="J69" s="180"/>
      <c r="K69" s="123" t="str">
        <f>IFERROR(VLOOKUP(CONCATENATE(H69,I69),事業区分!$A$9:$H$1048576,8,0),"")</f>
        <v/>
      </c>
      <c r="L69" s="124" t="str">
        <f>IFERROR(INDEX(補助率!$C$5:$W$42,MATCH(I69,補助率!$B$5:$B$42,0),MATCH(J69,補助率!$C$4:$W$4,0)),"")</f>
        <v/>
      </c>
      <c r="M69" s="180"/>
      <c r="N69" s="173"/>
      <c r="O69" s="184"/>
      <c r="P69" s="184"/>
      <c r="Q69" s="126" t="str">
        <f t="shared" si="0"/>
        <v/>
      </c>
      <c r="R69" s="184"/>
      <c r="S69" s="184"/>
      <c r="T69" s="184"/>
      <c r="U69" s="126" t="str">
        <f t="shared" si="1"/>
        <v/>
      </c>
      <c r="V69" s="127" t="str">
        <f t="shared" si="2"/>
        <v/>
      </c>
      <c r="W69" s="184" t="str">
        <f t="shared" si="3"/>
        <v/>
      </c>
      <c r="X69" s="189" t="str" cm="1">
        <f t="array" ref="X69">IFERROR(_xlfn.IFS(K69=1,MIN(Q69,V69),K69=2,MIN(Q69,V69,W69),K69=3,MIN(MIN(Q69,V69)*3/4,W69),K69=4,MIN(MIN(Q69,V69)*L69,W69),K69=5,MIN(MIN(Q69,V69)*2/3,W69),K69=6,MIN(MIN(Q69,V69)*1/2,W69)),"")</f>
        <v/>
      </c>
      <c r="Y69" s="190" t="str" cm="1">
        <f t="array" ref="Y69">IFERROR(ROUNDDOWN(_xlfn.IFS((K69=1),X69*L69,(K69=2),X69*L69,(K69=3),X69*2/3,(K69=4),X69,(K69=5),X69*1/2,(K69=6),X69*2/3),-3),"")</f>
        <v/>
      </c>
      <c r="Z69" s="185"/>
      <c r="AA69" s="190" t="str">
        <f t="shared" si="4"/>
        <v/>
      </c>
      <c r="AB69" s="134"/>
      <c r="AC69" s="133"/>
      <c r="AD69" s="126">
        <f t="shared" si="7"/>
        <v>0</v>
      </c>
      <c r="AE69" s="127">
        <f t="shared" si="8"/>
        <v>0</v>
      </c>
      <c r="AF69" s="135"/>
      <c r="AG69" s="136"/>
      <c r="AH69" s="181"/>
      <c r="AI69" s="180"/>
    </row>
    <row r="70" spans="1:35" s="132" customFormat="1" ht="30" hidden="1" customHeight="1">
      <c r="A70" s="121">
        <v>64</v>
      </c>
      <c r="B70" s="173"/>
      <c r="C70" s="174"/>
      <c r="D70" s="173"/>
      <c r="E70" s="175"/>
      <c r="F70" s="173"/>
      <c r="G70" s="173"/>
      <c r="H70" s="173"/>
      <c r="I70" s="122" t="str">
        <f>IFERROR(VLOOKUP(H70,事業区分!$B$9:$C$46,2,0),"")</f>
        <v/>
      </c>
      <c r="J70" s="180"/>
      <c r="K70" s="123" t="str">
        <f>IFERROR(VLOOKUP(CONCATENATE(H70,I70),事業区分!$A$9:$H$1048576,8,0),"")</f>
        <v/>
      </c>
      <c r="L70" s="124" t="str">
        <f>IFERROR(INDEX(補助率!$C$5:$W$42,MATCH(I70,補助率!$B$5:$B$42,0),MATCH(J70,補助率!$C$4:$W$4,0)),"")</f>
        <v/>
      </c>
      <c r="M70" s="180"/>
      <c r="N70" s="173"/>
      <c r="O70" s="184"/>
      <c r="P70" s="184"/>
      <c r="Q70" s="126" t="str">
        <f t="shared" si="0"/>
        <v/>
      </c>
      <c r="R70" s="184"/>
      <c r="S70" s="184"/>
      <c r="T70" s="184"/>
      <c r="U70" s="126" t="str">
        <f t="shared" si="1"/>
        <v/>
      </c>
      <c r="V70" s="127" t="str">
        <f t="shared" si="2"/>
        <v/>
      </c>
      <c r="W70" s="184" t="str">
        <f t="shared" si="3"/>
        <v/>
      </c>
      <c r="X70" s="189" t="str" cm="1">
        <f t="array" ref="X70">IFERROR(_xlfn.IFS(K70=1,MIN(Q70,V70),K70=2,MIN(Q70,V70,W70),K70=3,MIN(MIN(Q70,V70)*3/4,W70),K70=4,MIN(MIN(Q70,V70)*L70,W70),K70=5,MIN(MIN(Q70,V70)*2/3,W70),K70=6,MIN(MIN(Q70,V70)*1/2,W70)),"")</f>
        <v/>
      </c>
      <c r="Y70" s="190" t="str" cm="1">
        <f t="array" ref="Y70">IFERROR(ROUNDDOWN(_xlfn.IFS((K70=1),X70*L70,(K70=2),X70*L70,(K70=3),X70*2/3,(K70=4),X70,(K70=5),X70*1/2,(K70=6),X70*2/3),-3),"")</f>
        <v/>
      </c>
      <c r="Z70" s="185"/>
      <c r="AA70" s="190" t="str">
        <f t="shared" si="4"/>
        <v/>
      </c>
      <c r="AB70" s="134"/>
      <c r="AC70" s="133"/>
      <c r="AD70" s="126">
        <f t="shared" si="7"/>
        <v>0</v>
      </c>
      <c r="AE70" s="127">
        <f t="shared" si="8"/>
        <v>0</v>
      </c>
      <c r="AF70" s="135"/>
      <c r="AG70" s="136"/>
      <c r="AH70" s="181"/>
      <c r="AI70" s="180"/>
    </row>
    <row r="71" spans="1:35" s="132" customFormat="1" ht="30" hidden="1" customHeight="1">
      <c r="A71" s="121">
        <v>65</v>
      </c>
      <c r="B71" s="173"/>
      <c r="C71" s="174"/>
      <c r="D71" s="173"/>
      <c r="E71" s="175"/>
      <c r="F71" s="173"/>
      <c r="G71" s="173"/>
      <c r="H71" s="173"/>
      <c r="I71" s="122" t="str">
        <f>IFERROR(VLOOKUP(H71,事業区分!$B$9:$C$46,2,0),"")</f>
        <v/>
      </c>
      <c r="J71" s="180"/>
      <c r="K71" s="123" t="str">
        <f>IFERROR(VLOOKUP(CONCATENATE(H71,I71),事業区分!$A$9:$H$1048576,8,0),"")</f>
        <v/>
      </c>
      <c r="L71" s="124" t="str">
        <f>IFERROR(INDEX(補助率!$C$5:$W$42,MATCH(I71,補助率!$B$5:$B$42,0),MATCH(J71,補助率!$C$4:$W$4,0)),"")</f>
        <v/>
      </c>
      <c r="M71" s="180"/>
      <c r="N71" s="173"/>
      <c r="O71" s="184"/>
      <c r="P71" s="184"/>
      <c r="Q71" s="126" t="str">
        <f t="shared" si="0"/>
        <v/>
      </c>
      <c r="R71" s="184"/>
      <c r="S71" s="184"/>
      <c r="T71" s="184"/>
      <c r="U71" s="126" t="str">
        <f t="shared" si="1"/>
        <v/>
      </c>
      <c r="V71" s="127" t="str">
        <f t="shared" si="2"/>
        <v/>
      </c>
      <c r="W71" s="184" t="str">
        <f t="shared" si="3"/>
        <v/>
      </c>
      <c r="X71" s="189" t="str" cm="1">
        <f t="array" ref="X71">IFERROR(_xlfn.IFS(K71=1,MIN(Q71,V71),K71=2,MIN(Q71,V71,W71),K71=3,MIN(MIN(Q71,V71)*3/4,W71),K71=4,MIN(MIN(Q71,V71)*L71,W71),K71=5,MIN(MIN(Q71,V71)*2/3,W71),K71=6,MIN(MIN(Q71,V71)*1/2,W71)),"")</f>
        <v/>
      </c>
      <c r="Y71" s="190" t="str" cm="1">
        <f t="array" ref="Y71">IFERROR(ROUNDDOWN(_xlfn.IFS((K71=1),X71*L71,(K71=2),X71*L71,(K71=3),X71*2/3,(K71=4),X71,(K71=5),X71*1/2,(K71=6),X71*2/3),-3),"")</f>
        <v/>
      </c>
      <c r="Z71" s="185"/>
      <c r="AA71" s="190" t="str">
        <f t="shared" si="4"/>
        <v/>
      </c>
      <c r="AB71" s="134"/>
      <c r="AC71" s="133"/>
      <c r="AD71" s="126">
        <f t="shared" si="7"/>
        <v>0</v>
      </c>
      <c r="AE71" s="127">
        <f t="shared" si="8"/>
        <v>0</v>
      </c>
      <c r="AF71" s="135"/>
      <c r="AG71" s="136"/>
      <c r="AH71" s="181"/>
      <c r="AI71" s="180"/>
    </row>
    <row r="72" spans="1:35" s="132" customFormat="1" ht="30" hidden="1" customHeight="1">
      <c r="A72" s="121">
        <v>66</v>
      </c>
      <c r="B72" s="173"/>
      <c r="C72" s="174"/>
      <c r="D72" s="173"/>
      <c r="E72" s="175"/>
      <c r="F72" s="173"/>
      <c r="G72" s="173"/>
      <c r="H72" s="173"/>
      <c r="I72" s="122" t="str">
        <f>IFERROR(VLOOKUP(H72,事業区分!$B$9:$C$46,2,0),"")</f>
        <v/>
      </c>
      <c r="J72" s="180"/>
      <c r="K72" s="123" t="str">
        <f>IFERROR(VLOOKUP(CONCATENATE(H72,I72),事業区分!$A$9:$H$1048576,8,0),"")</f>
        <v/>
      </c>
      <c r="L72" s="124" t="str">
        <f>IFERROR(INDEX(補助率!$C$5:$W$42,MATCH(I72,補助率!$B$5:$B$42,0),MATCH(J72,補助率!$C$4:$W$4,0)),"")</f>
        <v/>
      </c>
      <c r="M72" s="180"/>
      <c r="N72" s="173"/>
      <c r="O72" s="184"/>
      <c r="P72" s="184"/>
      <c r="Q72" s="126" t="str">
        <f t="shared" ref="Q72:Q76" si="9">IF(O72-P72=0,"",O72-P72)</f>
        <v/>
      </c>
      <c r="R72" s="184"/>
      <c r="S72" s="184"/>
      <c r="T72" s="184"/>
      <c r="U72" s="126" t="str">
        <f t="shared" ref="U72:U76" si="10">IF(IFERROR(IF(T72="－",S72,S72*T72),"")=0,"",IFERROR(IF(T72="－",S72,S72*T72),""))</f>
        <v/>
      </c>
      <c r="V72" s="127" t="str">
        <f t="shared" ref="V72:V76" si="11">IF(MIN(R72,U72)=0,"",MIN(R72,U72))</f>
        <v/>
      </c>
      <c r="W72" s="184" t="str">
        <f t="shared" ref="W72:W76" si="12">IF(K72=1,"－","")</f>
        <v/>
      </c>
      <c r="X72" s="189" t="str" cm="1">
        <f t="array" ref="X72">IFERROR(_xlfn.IFS(K72=1,MIN(Q72,V72),K72=2,MIN(Q72,V72,W72),K72=3,MIN(MIN(Q72,V72)*3/4,W72),K72=4,MIN(MIN(Q72,V72)*L72,W72),K72=5,MIN(MIN(Q72,V72)*2/3,W72),K72=6,MIN(MIN(Q72,V72)*1/2,W72)),"")</f>
        <v/>
      </c>
      <c r="Y72" s="190" t="str" cm="1">
        <f t="array" ref="Y72">IFERROR(ROUNDDOWN(_xlfn.IFS((K72=1),X72*L72,(K72=2),X72*L72,(K72=3),X72*2/3,(K72=4),X72,(K72=5),X72*1/2,(K72=6),X72*2/3),-3),"")</f>
        <v/>
      </c>
      <c r="Z72" s="185"/>
      <c r="AA72" s="190" t="str">
        <f t="shared" ref="AA72:AA76" si="13">IFERROR(Y72-Z72,"")</f>
        <v/>
      </c>
      <c r="AB72" s="134"/>
      <c r="AC72" s="133"/>
      <c r="AD72" s="126">
        <f t="shared" si="7"/>
        <v>0</v>
      </c>
      <c r="AE72" s="127">
        <f t="shared" si="8"/>
        <v>0</v>
      </c>
      <c r="AF72" s="135"/>
      <c r="AG72" s="136"/>
      <c r="AH72" s="181"/>
      <c r="AI72" s="180"/>
    </row>
    <row r="73" spans="1:35" s="132" customFormat="1" ht="30" hidden="1" customHeight="1">
      <c r="A73" s="121">
        <v>67</v>
      </c>
      <c r="B73" s="173"/>
      <c r="C73" s="174"/>
      <c r="D73" s="173"/>
      <c r="E73" s="175"/>
      <c r="F73" s="173"/>
      <c r="G73" s="173"/>
      <c r="H73" s="173"/>
      <c r="I73" s="122" t="str">
        <f>IFERROR(VLOOKUP(H73,事業区分!$B$9:$C$46,2,0),"")</f>
        <v/>
      </c>
      <c r="J73" s="180"/>
      <c r="K73" s="123" t="str">
        <f>IFERROR(VLOOKUP(CONCATENATE(H73,I73),事業区分!$A$9:$H$1048576,8,0),"")</f>
        <v/>
      </c>
      <c r="L73" s="124" t="str">
        <f>IFERROR(INDEX(補助率!$C$5:$W$42,MATCH(I73,補助率!$B$5:$B$42,0),MATCH(J73,補助率!$C$4:$W$4,0)),"")</f>
        <v/>
      </c>
      <c r="M73" s="180"/>
      <c r="N73" s="173"/>
      <c r="O73" s="184"/>
      <c r="P73" s="184"/>
      <c r="Q73" s="126" t="str">
        <f t="shared" si="9"/>
        <v/>
      </c>
      <c r="R73" s="184"/>
      <c r="S73" s="184"/>
      <c r="T73" s="184"/>
      <c r="U73" s="126" t="str">
        <f t="shared" si="10"/>
        <v/>
      </c>
      <c r="V73" s="127" t="str">
        <f t="shared" si="11"/>
        <v/>
      </c>
      <c r="W73" s="184" t="str">
        <f t="shared" si="12"/>
        <v/>
      </c>
      <c r="X73" s="189" t="str" cm="1">
        <f t="array" ref="X73">IFERROR(_xlfn.IFS(K73=1,MIN(Q73,V73),K73=2,MIN(Q73,V73,W73),K73=3,MIN(MIN(Q73,V73)*3/4,W73),K73=4,MIN(MIN(Q73,V73)*L73,W73),K73=5,MIN(MIN(Q73,V73)*2/3,W73),K73=6,MIN(MIN(Q73,V73)*1/2,W73)),"")</f>
        <v/>
      </c>
      <c r="Y73" s="190" t="str" cm="1">
        <f t="array" ref="Y73">IFERROR(ROUNDDOWN(_xlfn.IFS((K73=1),X73*L73,(K73=2),X73*L73,(K73=3),X73*2/3,(K73=4),X73,(K73=5),X73*1/2,(K73=6),X73*2/3),-3),"")</f>
        <v/>
      </c>
      <c r="Z73" s="185"/>
      <c r="AA73" s="190" t="str">
        <f t="shared" si="13"/>
        <v/>
      </c>
      <c r="AB73" s="134"/>
      <c r="AC73" s="133"/>
      <c r="AD73" s="126">
        <f t="shared" si="7"/>
        <v>0</v>
      </c>
      <c r="AE73" s="127">
        <f t="shared" si="8"/>
        <v>0</v>
      </c>
      <c r="AF73" s="135"/>
      <c r="AG73" s="136"/>
      <c r="AH73" s="181"/>
      <c r="AI73" s="180"/>
    </row>
    <row r="74" spans="1:35" s="132" customFormat="1" ht="30" hidden="1" customHeight="1">
      <c r="A74" s="121">
        <v>68</v>
      </c>
      <c r="B74" s="173"/>
      <c r="C74" s="174"/>
      <c r="D74" s="173"/>
      <c r="E74" s="175"/>
      <c r="F74" s="173"/>
      <c r="G74" s="173"/>
      <c r="H74" s="173"/>
      <c r="I74" s="122" t="str">
        <f>IFERROR(VLOOKUP(H74,事業区分!$B$9:$C$46,2,0),"")</f>
        <v/>
      </c>
      <c r="J74" s="180"/>
      <c r="K74" s="123" t="str">
        <f>IFERROR(VLOOKUP(CONCATENATE(H74,I74),事業区分!$A$9:$H$1048576,8,0),"")</f>
        <v/>
      </c>
      <c r="L74" s="124" t="str">
        <f>IFERROR(INDEX(補助率!$C$5:$W$42,MATCH(I74,補助率!$B$5:$B$42,0),MATCH(J74,補助率!$C$4:$W$4,0)),"")</f>
        <v/>
      </c>
      <c r="M74" s="180"/>
      <c r="N74" s="173"/>
      <c r="O74" s="184"/>
      <c r="P74" s="184"/>
      <c r="Q74" s="126" t="str">
        <f t="shared" si="9"/>
        <v/>
      </c>
      <c r="R74" s="184"/>
      <c r="S74" s="184"/>
      <c r="T74" s="184"/>
      <c r="U74" s="126" t="str">
        <f t="shared" si="10"/>
        <v/>
      </c>
      <c r="V74" s="127" t="str">
        <f t="shared" si="11"/>
        <v/>
      </c>
      <c r="W74" s="184" t="str">
        <f t="shared" si="12"/>
        <v/>
      </c>
      <c r="X74" s="189" t="str" cm="1">
        <f t="array" ref="X74">IFERROR(_xlfn.IFS(K74=1,MIN(Q74,V74),K74=2,MIN(Q74,V74,W74),K74=3,MIN(MIN(Q74,V74)*3/4,W74),K74=4,MIN(MIN(Q74,V74)*L74,W74),K74=5,MIN(MIN(Q74,V74)*2/3,W74),K74=6,MIN(MIN(Q74,V74)*1/2,W74)),"")</f>
        <v/>
      </c>
      <c r="Y74" s="190" t="str" cm="1">
        <f t="array" ref="Y74">IFERROR(ROUNDDOWN(_xlfn.IFS((K74=1),X74*L74,(K74=2),X74*L74,(K74=3),X74*2/3,(K74=4),X74,(K74=5),X74*1/2,(K74=6),X74*2/3),-3),"")</f>
        <v/>
      </c>
      <c r="Z74" s="185"/>
      <c r="AA74" s="190" t="str">
        <f t="shared" si="13"/>
        <v/>
      </c>
      <c r="AB74" s="134"/>
      <c r="AC74" s="133"/>
      <c r="AD74" s="126">
        <f t="shared" si="7"/>
        <v>0</v>
      </c>
      <c r="AE74" s="127">
        <f t="shared" si="8"/>
        <v>0</v>
      </c>
      <c r="AF74" s="135"/>
      <c r="AG74" s="136"/>
      <c r="AH74" s="181"/>
      <c r="AI74" s="180"/>
    </row>
    <row r="75" spans="1:35" s="132" customFormat="1" ht="30" hidden="1" customHeight="1">
      <c r="A75" s="121">
        <v>69</v>
      </c>
      <c r="B75" s="173"/>
      <c r="C75" s="174"/>
      <c r="D75" s="173"/>
      <c r="E75" s="175"/>
      <c r="F75" s="173"/>
      <c r="G75" s="173"/>
      <c r="H75" s="173"/>
      <c r="I75" s="122" t="str">
        <f>IFERROR(VLOOKUP(H75,事業区分!$B$9:$C$46,2,0),"")</f>
        <v/>
      </c>
      <c r="J75" s="180"/>
      <c r="K75" s="123" t="str">
        <f>IFERROR(VLOOKUP(CONCATENATE(H75,I75),事業区分!$A$9:$H$1048576,8,0),"")</f>
        <v/>
      </c>
      <c r="L75" s="124" t="str">
        <f>IFERROR(INDEX(補助率!$C$5:$W$42,MATCH(I75,補助率!$B$5:$B$42,0),MATCH(J75,補助率!$C$4:$W$4,0)),"")</f>
        <v/>
      </c>
      <c r="M75" s="180"/>
      <c r="N75" s="173"/>
      <c r="O75" s="184"/>
      <c r="P75" s="184"/>
      <c r="Q75" s="126" t="str">
        <f t="shared" si="9"/>
        <v/>
      </c>
      <c r="R75" s="184"/>
      <c r="S75" s="184"/>
      <c r="T75" s="184"/>
      <c r="U75" s="126" t="str">
        <f t="shared" si="10"/>
        <v/>
      </c>
      <c r="V75" s="127" t="str">
        <f t="shared" si="11"/>
        <v/>
      </c>
      <c r="W75" s="184" t="str">
        <f t="shared" si="12"/>
        <v/>
      </c>
      <c r="X75" s="189" t="str" cm="1">
        <f t="array" ref="X75">IFERROR(_xlfn.IFS(K75=1,MIN(Q75,V75),K75=2,MIN(Q75,V75,W75),K75=3,MIN(MIN(Q75,V75)*3/4,W75),K75=4,MIN(MIN(Q75,V75)*L75,W75),K75=5,MIN(MIN(Q75,V75)*2/3,W75),K75=6,MIN(MIN(Q75,V75)*1/2,W75)),"")</f>
        <v/>
      </c>
      <c r="Y75" s="190" t="str" cm="1">
        <f t="array" ref="Y75">IFERROR(ROUNDDOWN(_xlfn.IFS((K75=1),X75*L75,(K75=2),X75*L75,(K75=3),X75*2/3,(K75=4),X75,(K75=5),X75*1/2,(K75=6),X75*2/3),-3),"")</f>
        <v/>
      </c>
      <c r="Z75" s="185"/>
      <c r="AA75" s="190" t="str">
        <f t="shared" si="13"/>
        <v/>
      </c>
      <c r="AB75" s="134"/>
      <c r="AC75" s="133"/>
      <c r="AD75" s="126">
        <f t="shared" si="7"/>
        <v>0</v>
      </c>
      <c r="AE75" s="127">
        <f t="shared" si="8"/>
        <v>0</v>
      </c>
      <c r="AF75" s="135"/>
      <c r="AG75" s="136"/>
      <c r="AH75" s="181"/>
      <c r="AI75" s="180"/>
    </row>
    <row r="76" spans="1:35" s="132" customFormat="1" ht="30" hidden="1" customHeight="1">
      <c r="A76" s="121">
        <v>70</v>
      </c>
      <c r="B76" s="173"/>
      <c r="C76" s="174"/>
      <c r="D76" s="173"/>
      <c r="E76" s="175"/>
      <c r="F76" s="173"/>
      <c r="G76" s="173"/>
      <c r="H76" s="173"/>
      <c r="I76" s="122" t="str">
        <f>IFERROR(VLOOKUP(H76,事業区分!$B$9:$C$46,2,0),"")</f>
        <v/>
      </c>
      <c r="J76" s="180"/>
      <c r="K76" s="123" t="str">
        <f>IFERROR(VLOOKUP(CONCATENATE(H76,I76),事業区分!$A$9:$H$1048576,8,0),"")</f>
        <v/>
      </c>
      <c r="L76" s="124" t="str">
        <f>IFERROR(INDEX(補助率!$C$5:$W$42,MATCH(I76,補助率!$B$5:$B$42,0),MATCH(J76,補助率!$C$4:$W$4,0)),"")</f>
        <v/>
      </c>
      <c r="M76" s="180"/>
      <c r="N76" s="173"/>
      <c r="O76" s="184"/>
      <c r="P76" s="184"/>
      <c r="Q76" s="126" t="str">
        <f t="shared" si="9"/>
        <v/>
      </c>
      <c r="R76" s="184"/>
      <c r="S76" s="184"/>
      <c r="T76" s="184"/>
      <c r="U76" s="126" t="str">
        <f t="shared" si="10"/>
        <v/>
      </c>
      <c r="V76" s="127" t="str">
        <f t="shared" si="11"/>
        <v/>
      </c>
      <c r="W76" s="184" t="str">
        <f t="shared" si="12"/>
        <v/>
      </c>
      <c r="X76" s="189" t="str" cm="1">
        <f t="array" ref="X76">IFERROR(_xlfn.IFS(K76=1,MIN(Q76,V76),K76=2,MIN(Q76,V76,W76),K76=3,MIN(MIN(Q76,V76)*3/4,W76),K76=4,MIN(MIN(Q76,V76)*L76,W76),K76=5,MIN(MIN(Q76,V76)*2/3,W76),K76=6,MIN(MIN(Q76,V76)*1/2,W76)),"")</f>
        <v/>
      </c>
      <c r="Y76" s="190" t="str" cm="1">
        <f t="array" ref="Y76">IFERROR(ROUNDDOWN(_xlfn.IFS((K76=1),X76*L76,(K76=2),X76*L76,(K76=3),X76*2/3,(K76=4),X76,(K76=5),X76*1/2,(K76=6),X76*2/3),-3),"")</f>
        <v/>
      </c>
      <c r="Z76" s="185"/>
      <c r="AA76" s="190" t="str">
        <f t="shared" si="13"/>
        <v/>
      </c>
      <c r="AB76" s="134"/>
      <c r="AC76" s="133"/>
      <c r="AD76" s="126">
        <f t="shared" si="7"/>
        <v>0</v>
      </c>
      <c r="AE76" s="127">
        <f t="shared" si="8"/>
        <v>0</v>
      </c>
      <c r="AF76" s="135"/>
      <c r="AG76" s="136"/>
      <c r="AH76" s="181"/>
      <c r="AI76" s="180"/>
    </row>
    <row r="77" spans="1:35" s="132" customFormat="1" ht="25" customHeight="1">
      <c r="A77" s="137"/>
      <c r="B77" s="138"/>
      <c r="C77" s="139"/>
      <c r="D77" s="138"/>
      <c r="E77" s="139"/>
      <c r="F77" s="138"/>
      <c r="G77" s="138"/>
      <c r="H77" s="138"/>
      <c r="I77" s="140"/>
      <c r="J77" s="141"/>
      <c r="K77" s="142"/>
      <c r="L77" s="143"/>
      <c r="M77" s="141"/>
      <c r="N77" s="141"/>
      <c r="O77" s="144"/>
      <c r="P77" s="144"/>
      <c r="Q77" s="144"/>
      <c r="R77" s="144"/>
      <c r="S77" s="144"/>
      <c r="T77" s="144"/>
      <c r="U77" s="144"/>
      <c r="V77" s="144"/>
      <c r="W77" s="144"/>
      <c r="X77" s="145"/>
      <c r="Y77" s="144"/>
      <c r="Z77" s="144"/>
      <c r="AA77" s="144"/>
      <c r="AB77" s="144"/>
      <c r="AC77" s="144"/>
      <c r="AD77" s="144"/>
      <c r="AE77" s="144"/>
      <c r="AF77" s="146"/>
      <c r="AG77" s="146"/>
      <c r="AH77" s="146"/>
      <c r="AI77" s="147"/>
    </row>
    <row r="78" spans="1:35" s="132" customFormat="1" ht="25" customHeight="1">
      <c r="A78" s="148"/>
      <c r="B78" s="149"/>
      <c r="C78" s="150"/>
      <c r="D78" s="149"/>
      <c r="E78" s="150"/>
      <c r="F78" s="149"/>
      <c r="G78" s="149"/>
      <c r="H78" s="149"/>
      <c r="I78" s="151"/>
      <c r="J78" s="152"/>
      <c r="K78" s="153"/>
      <c r="L78" s="154"/>
      <c r="M78" s="152"/>
      <c r="N78" s="152"/>
      <c r="O78" s="155"/>
      <c r="P78" s="155"/>
      <c r="Q78" s="155"/>
      <c r="R78" s="155"/>
      <c r="S78" s="155"/>
      <c r="T78" s="155"/>
      <c r="U78" s="155"/>
      <c r="V78" s="156" t="s">
        <v>146</v>
      </c>
      <c r="W78" s="157">
        <f>SUBTOTAL(9,W7:W76)</f>
        <v>0</v>
      </c>
      <c r="X78" s="157">
        <f>SUBTOTAL(9,X7:X76)</f>
        <v>0</v>
      </c>
      <c r="Y78" s="157">
        <f>SUBTOTAL(9,Y7:Y76)</f>
        <v>0</v>
      </c>
      <c r="Z78" s="155"/>
      <c r="AA78" s="155"/>
      <c r="AB78" s="155"/>
      <c r="AC78" s="155"/>
      <c r="AD78" s="155"/>
      <c r="AE78" s="155"/>
      <c r="AF78" s="158"/>
      <c r="AG78" s="158"/>
      <c r="AH78" s="158"/>
      <c r="AI78" s="159"/>
    </row>
    <row r="79" spans="1:35" s="5" customFormat="1" ht="21">
      <c r="B79" s="200" t="s">
        <v>234</v>
      </c>
      <c r="C79" s="6"/>
      <c r="I79" s="6"/>
      <c r="J79" s="6"/>
      <c r="K79" s="6"/>
      <c r="L79" s="6"/>
      <c r="X79" s="1"/>
      <c r="Y79" s="1"/>
      <c r="Z79" s="1"/>
      <c r="AA79" s="1"/>
    </row>
    <row r="80" spans="1:35" ht="21">
      <c r="B80" s="5" t="s">
        <v>236</v>
      </c>
      <c r="Y80" s="7"/>
      <c r="Z80" s="7"/>
      <c r="AA80" s="7"/>
    </row>
    <row r="81" spans="25:27">
      <c r="Y81" s="7"/>
      <c r="Z81" s="7"/>
      <c r="AA81" s="7"/>
    </row>
    <row r="82" spans="25:27">
      <c r="Y82" s="7"/>
      <c r="Z82" s="7"/>
      <c r="AA82" s="7"/>
    </row>
    <row r="83" spans="25:27">
      <c r="Y83" s="7"/>
      <c r="Z83" s="7"/>
      <c r="AA83" s="7"/>
    </row>
  </sheetData>
  <sheetProtection formatColumns="0" autoFilter="0"/>
  <autoFilter ref="A6:AI6" xr:uid="{00000000-0001-0000-0000-000000000000}"/>
  <mergeCells count="2">
    <mergeCell ref="S2:U2"/>
    <mergeCell ref="S3:U3"/>
  </mergeCells>
  <phoneticPr fontId="2"/>
  <dataValidations count="2">
    <dataValidation type="list" allowBlank="1" showInputMessage="1" showErrorMessage="1" sqref="J1" xr:uid="{39BBBE65-6305-46FA-BA0E-5E38490E0BAA}">
      <formula1>"事業計画総括表,交付申請総括表,実績報告総括表"</formula1>
    </dataValidation>
    <dataValidation type="list" allowBlank="1" showInputMessage="1" showErrorMessage="1" sqref="J7:J78" xr:uid="{C2173120-6657-4BFA-B88E-05775DCF0809}">
      <formula1>INDIRECT(I7)</formula1>
    </dataValidation>
  </dataValidations>
  <printOptions horizontalCentered="1"/>
  <pageMargins left="0.59055118110236227" right="0.59055118110236227" top="0.59055118110236227" bottom="0.59055118110236227" header="0.39370078740157483" footer="0.39370078740157483"/>
  <pageSetup paperSize="9" scale="38" fitToHeight="0" orientation="landscape" blackAndWhite="1" r:id="rId1"/>
  <headerFooter alignWithMargins="0">
    <oddFooter>&amp;C&amp;"ＭＳ ゴシック,標準"&amp;10&amp;P</oddFooter>
  </headerFooter>
  <legacyDrawing r:id="rId2"/>
  <extLst>
    <ext xmlns:x14="http://schemas.microsoft.com/office/spreadsheetml/2009/9/main" uri="{CCE6A557-97BC-4b89-ADB6-D9C93CAAB3DF}">
      <x14:dataValidations xmlns:xm="http://schemas.microsoft.com/office/excel/2006/main" count="2">
        <x14:dataValidation type="list" allowBlank="1" showInputMessage="1" showErrorMessage="1" xr:uid="{089A202A-A4F5-4FE2-A80B-BE3F5346487E}">
          <x14:formula1>
            <xm:f>事業区分!$B$9:$B$44</xm:f>
          </x14:formula1>
          <xm:sqref>H77:H78</xm:sqref>
        </x14:dataValidation>
        <x14:dataValidation type="list" allowBlank="1" showInputMessage="1" showErrorMessage="1" xr:uid="{B2D1AC0A-527A-4498-BD70-729B04BC08D9}">
          <x14:formula1>
            <xm:f>事業区分!$Q$9:$Q$42</xm:f>
          </x14:formula1>
          <xm:sqref>H7:H76</xm:sqref>
        </x14:dataValidation>
      </x14:dataValidations>
    </ext>
  </extLst>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AI23"/>
  <sheetViews>
    <sheetView showGridLines="0" view="pageBreakPreview" zoomScaleNormal="75" zoomScaleSheetLayoutView="100" workbookViewId="0">
      <selection activeCell="B2" sqref="B2"/>
    </sheetView>
  </sheetViews>
  <sheetFormatPr defaultColWidth="9" defaultRowHeight="12" outlineLevelCol="1"/>
  <cols>
    <col min="1" max="1" width="6" style="1" customWidth="1" outlineLevel="1"/>
    <col min="2" max="2" width="9" style="1"/>
    <col min="3" max="3" width="9.08984375" style="4" hidden="1" customWidth="1" outlineLevel="1"/>
    <col min="4" max="4" width="13.6328125" style="1" hidden="1" customWidth="1" outlineLevel="1"/>
    <col min="5" max="5" width="9.08984375" style="1" hidden="1" customWidth="1" outlineLevel="1"/>
    <col min="6" max="6" width="13.6328125" style="1" hidden="1" customWidth="1" outlineLevel="1"/>
    <col min="7" max="7" width="13.6328125" style="1" customWidth="1" collapsed="1"/>
    <col min="8" max="8" width="12.7265625" style="1" customWidth="1"/>
    <col min="9" max="9" width="31.26953125" style="4" customWidth="1"/>
    <col min="10" max="10" width="22.6328125" style="4" bestFit="1" customWidth="1"/>
    <col min="11" max="11" width="9.453125" style="4" customWidth="1" outlineLevel="1"/>
    <col min="12" max="12" width="9.36328125" style="4" customWidth="1" outlineLevel="1"/>
    <col min="13" max="13" width="24.6328125" style="1" customWidth="1"/>
    <col min="14" max="15" width="12.6328125" style="1" customWidth="1"/>
    <col min="16" max="16" width="8.6328125" style="1" customWidth="1"/>
    <col min="17" max="27" width="12.6328125" style="1" customWidth="1"/>
    <col min="28" max="31" width="12.6328125" style="1" hidden="1" customWidth="1" outlineLevel="1"/>
    <col min="32" max="32" width="9" style="1" hidden="1" customWidth="1" outlineLevel="1"/>
    <col min="33" max="33" width="13.08984375" style="1" hidden="1" customWidth="1" outlineLevel="1"/>
    <col min="34" max="34" width="12.6328125" style="1" customWidth="1" collapsed="1"/>
    <col min="35" max="35" width="40.6328125" style="1" customWidth="1"/>
    <col min="36" max="16384" width="9" style="1"/>
  </cols>
  <sheetData>
    <row r="1" spans="1:35" s="9" customFormat="1" ht="23.5">
      <c r="A1" s="36"/>
      <c r="B1" s="206" t="s">
        <v>242</v>
      </c>
      <c r="C1" s="193"/>
      <c r="D1" s="193"/>
      <c r="E1" s="193"/>
      <c r="F1" s="193"/>
      <c r="G1" s="193"/>
      <c r="H1" s="193"/>
      <c r="I1" s="193"/>
      <c r="J1" s="199" t="s">
        <v>124</v>
      </c>
      <c r="K1"/>
      <c r="L1"/>
      <c r="M1"/>
      <c r="N1"/>
      <c r="O1" s="8"/>
      <c r="P1" s="8"/>
      <c r="Q1" s="8"/>
      <c r="R1" s="8"/>
      <c r="S1" s="8"/>
      <c r="T1" s="8"/>
      <c r="U1" s="8"/>
      <c r="V1" s="8"/>
      <c r="W1" s="8"/>
      <c r="X1" s="8"/>
      <c r="Y1" s="8"/>
      <c r="Z1" s="8"/>
      <c r="AA1" s="8"/>
      <c r="AB1" s="8"/>
      <c r="AC1" s="8"/>
      <c r="AD1" s="10"/>
      <c r="AE1" s="11"/>
    </row>
    <row r="2" spans="1:35" s="2" customFormat="1" ht="13">
      <c r="A2" s="64"/>
      <c r="B2" s="65"/>
      <c r="C2" s="66"/>
      <c r="D2" s="67"/>
      <c r="E2" s="66"/>
      <c r="F2" s="67"/>
      <c r="G2" s="65"/>
      <c r="H2" s="65"/>
      <c r="I2" s="68"/>
      <c r="J2" s="68"/>
      <c r="K2" s="68"/>
      <c r="L2" s="68"/>
      <c r="M2" s="64"/>
      <c r="N2" s="69"/>
      <c r="O2" s="70" t="s">
        <v>0</v>
      </c>
      <c r="P2" s="70" t="s">
        <v>1</v>
      </c>
      <c r="Q2" s="70" t="s">
        <v>2</v>
      </c>
      <c r="R2" s="70" t="s">
        <v>3</v>
      </c>
      <c r="S2" s="209" t="s">
        <v>4</v>
      </c>
      <c r="T2" s="210"/>
      <c r="U2" s="211"/>
      <c r="V2" s="70" t="s">
        <v>5</v>
      </c>
      <c r="W2" s="70" t="s">
        <v>6</v>
      </c>
      <c r="X2" s="70" t="s">
        <v>7</v>
      </c>
      <c r="Y2" s="70" t="s">
        <v>8</v>
      </c>
      <c r="Z2" s="194" t="s">
        <v>210</v>
      </c>
      <c r="AA2" s="194" t="s">
        <v>211</v>
      </c>
      <c r="AB2" s="71" t="s">
        <v>212</v>
      </c>
      <c r="AC2" s="194" t="s">
        <v>213</v>
      </c>
      <c r="AD2" s="194" t="s">
        <v>214</v>
      </c>
      <c r="AE2" s="194" t="s">
        <v>215</v>
      </c>
      <c r="AF2" s="72"/>
      <c r="AG2" s="73"/>
      <c r="AH2" s="64"/>
      <c r="AI2" s="64"/>
    </row>
    <row r="3" spans="1:35" s="2" customFormat="1" ht="36">
      <c r="A3" s="74"/>
      <c r="B3" s="75" t="s">
        <v>12</v>
      </c>
      <c r="C3" s="76" t="s">
        <v>20</v>
      </c>
      <c r="D3" s="77"/>
      <c r="E3" s="76" t="s">
        <v>13</v>
      </c>
      <c r="F3" s="77"/>
      <c r="G3" s="78" t="s">
        <v>14</v>
      </c>
      <c r="H3" s="78" t="s">
        <v>112</v>
      </c>
      <c r="I3" s="79" t="s">
        <v>24</v>
      </c>
      <c r="J3" s="74" t="s">
        <v>25</v>
      </c>
      <c r="K3" s="80" t="s">
        <v>60</v>
      </c>
      <c r="L3" s="74" t="s">
        <v>61</v>
      </c>
      <c r="M3" s="79" t="s">
        <v>26</v>
      </c>
      <c r="N3" s="81" t="s">
        <v>27</v>
      </c>
      <c r="O3" s="81" t="s">
        <v>15</v>
      </c>
      <c r="P3" s="82" t="s">
        <v>28</v>
      </c>
      <c r="Q3" s="81" t="s">
        <v>16</v>
      </c>
      <c r="R3" s="83" t="s">
        <v>37</v>
      </c>
      <c r="S3" s="212" t="s">
        <v>29</v>
      </c>
      <c r="T3" s="213"/>
      <c r="U3" s="214"/>
      <c r="V3" s="81" t="s">
        <v>30</v>
      </c>
      <c r="W3" s="82" t="s">
        <v>38</v>
      </c>
      <c r="X3" s="82" t="s">
        <v>39</v>
      </c>
      <c r="Y3" s="82" t="s">
        <v>40</v>
      </c>
      <c r="Z3" s="82" t="s">
        <v>209</v>
      </c>
      <c r="AA3" s="82" t="s">
        <v>207</v>
      </c>
      <c r="AB3" s="74" t="s">
        <v>31</v>
      </c>
      <c r="AC3" s="82" t="s">
        <v>32</v>
      </c>
      <c r="AD3" s="82" t="s">
        <v>33</v>
      </c>
      <c r="AE3" s="82" t="s">
        <v>34</v>
      </c>
      <c r="AF3" s="84" t="s">
        <v>17</v>
      </c>
      <c r="AG3" s="85"/>
      <c r="AH3" s="79" t="s">
        <v>35</v>
      </c>
      <c r="AI3" s="79" t="s">
        <v>36</v>
      </c>
    </row>
    <row r="4" spans="1:35" s="3" customFormat="1">
      <c r="A4" s="86"/>
      <c r="B4" s="87"/>
      <c r="C4" s="88"/>
      <c r="D4" s="89"/>
      <c r="E4" s="88"/>
      <c r="F4" s="89"/>
      <c r="G4" s="88"/>
      <c r="H4" s="88"/>
      <c r="I4" s="86"/>
      <c r="J4" s="90"/>
      <c r="K4" s="90"/>
      <c r="L4" s="90"/>
      <c r="M4" s="91"/>
      <c r="N4" s="90"/>
      <c r="O4" s="91"/>
      <c r="P4" s="91"/>
      <c r="Q4" s="92"/>
      <c r="R4" s="92"/>
      <c r="S4" s="91" t="s">
        <v>179</v>
      </c>
      <c r="T4" s="91" t="s">
        <v>142</v>
      </c>
      <c r="U4" s="91" t="s">
        <v>178</v>
      </c>
      <c r="V4" s="91"/>
      <c r="W4" s="91"/>
      <c r="X4" s="91"/>
      <c r="Y4" s="91"/>
      <c r="Z4" s="91"/>
      <c r="AA4" s="91" t="s">
        <v>208</v>
      </c>
      <c r="AB4" s="93"/>
      <c r="AC4" s="91"/>
      <c r="AD4" s="91"/>
      <c r="AE4" s="91" t="s">
        <v>235</v>
      </c>
      <c r="AF4" s="90"/>
      <c r="AG4" s="94"/>
      <c r="AH4" s="95" t="s">
        <v>18</v>
      </c>
      <c r="AI4" s="86"/>
    </row>
    <row r="5" spans="1:35" s="47" customFormat="1">
      <c r="A5" s="37"/>
      <c r="B5" s="38"/>
      <c r="C5" s="39"/>
      <c r="D5" s="39"/>
      <c r="E5" s="39"/>
      <c r="F5" s="39"/>
      <c r="G5" s="39"/>
      <c r="H5" s="39"/>
      <c r="I5" s="40"/>
      <c r="J5" s="40"/>
      <c r="K5" s="40"/>
      <c r="L5" s="40"/>
      <c r="M5" s="41"/>
      <c r="N5" s="42"/>
      <c r="O5" s="43" t="s">
        <v>19</v>
      </c>
      <c r="P5" s="43" t="s">
        <v>19</v>
      </c>
      <c r="Q5" s="43" t="s">
        <v>19</v>
      </c>
      <c r="R5" s="43" t="s">
        <v>19</v>
      </c>
      <c r="S5" s="43" t="s">
        <v>19</v>
      </c>
      <c r="T5" s="43" t="s">
        <v>143</v>
      </c>
      <c r="U5" s="43" t="s">
        <v>144</v>
      </c>
      <c r="V5" s="43" t="s">
        <v>19</v>
      </c>
      <c r="W5" s="43" t="s">
        <v>19</v>
      </c>
      <c r="X5" s="43" t="s">
        <v>19</v>
      </c>
      <c r="Y5" s="43" t="s">
        <v>19</v>
      </c>
      <c r="Z5" s="43" t="s">
        <v>19</v>
      </c>
      <c r="AA5" s="43" t="s">
        <v>19</v>
      </c>
      <c r="AB5" s="44" t="s">
        <v>19</v>
      </c>
      <c r="AC5" s="43" t="s">
        <v>19</v>
      </c>
      <c r="AD5" s="43" t="s">
        <v>19</v>
      </c>
      <c r="AE5" s="43" t="s">
        <v>19</v>
      </c>
      <c r="AF5" s="45"/>
      <c r="AG5" s="46"/>
      <c r="AH5" s="41"/>
      <c r="AI5" s="37"/>
    </row>
    <row r="6" spans="1:35" s="47" customFormat="1">
      <c r="A6" s="112"/>
      <c r="B6" s="113"/>
      <c r="C6" s="114"/>
      <c r="D6" s="114"/>
      <c r="E6" s="114"/>
      <c r="F6" s="114"/>
      <c r="G6" s="114"/>
      <c r="H6" s="114"/>
      <c r="I6" s="115"/>
      <c r="J6" s="115"/>
      <c r="K6" s="115"/>
      <c r="L6" s="115"/>
      <c r="M6" s="112"/>
      <c r="N6" s="116"/>
      <c r="O6" s="117"/>
      <c r="P6" s="117"/>
      <c r="Q6" s="117"/>
      <c r="R6" s="117"/>
      <c r="S6" s="117"/>
      <c r="T6" s="117"/>
      <c r="U6" s="117"/>
      <c r="V6" s="117"/>
      <c r="W6" s="117"/>
      <c r="X6" s="117"/>
      <c r="Y6" s="117"/>
      <c r="Z6" s="117"/>
      <c r="AA6" s="117"/>
      <c r="AB6" s="118"/>
      <c r="AC6" s="117"/>
      <c r="AD6" s="117"/>
      <c r="AE6" s="117"/>
      <c r="AF6" s="119"/>
      <c r="AG6" s="120"/>
      <c r="AH6" s="112"/>
      <c r="AI6" s="112"/>
    </row>
    <row r="7" spans="1:35" s="132" customFormat="1" ht="30" customHeight="1">
      <c r="A7" s="121">
        <v>1</v>
      </c>
      <c r="B7" s="173"/>
      <c r="C7" s="174"/>
      <c r="D7" s="173"/>
      <c r="E7" s="175"/>
      <c r="F7" s="173"/>
      <c r="G7" s="173"/>
      <c r="H7" s="173"/>
      <c r="I7" s="122" t="str">
        <f>IFERROR(VLOOKUP(H7,事業区分!$B$9:$C$46,2,0),"")</f>
        <v/>
      </c>
      <c r="J7" s="180"/>
      <c r="K7" s="123" t="str">
        <f>IFERROR(VLOOKUP(CONCATENATE(H7,I7),事業区分!$A$9:$H$1048576,8,0),"")</f>
        <v/>
      </c>
      <c r="L7" s="124" t="str">
        <f>IFERROR(INDEX(補助率!$C$5:$W$42,MATCH(I7,補助率!$B$5:$B$42,0),MATCH(J7,補助率!$C$4:$W$4,0)),"")</f>
        <v/>
      </c>
      <c r="M7" s="180"/>
      <c r="N7" s="173"/>
      <c r="O7" s="184"/>
      <c r="P7" s="184"/>
      <c r="Q7" s="126" t="str">
        <f>IF(O7-P7=0,"",O7-P7)</f>
        <v/>
      </c>
      <c r="R7" s="184"/>
      <c r="S7" s="184"/>
      <c r="T7" s="184"/>
      <c r="U7" s="126" t="str">
        <f>IF(IFERROR(IF(T7="－",S7,S7*T7),"")=0,"",IFERROR(IF(T7="－",S7,S7*T7),""))</f>
        <v/>
      </c>
      <c r="V7" s="127" t="str">
        <f>IF(MIN(R7,U7)=0,"",MIN(R7,U7))</f>
        <v/>
      </c>
      <c r="W7" s="184" t="str">
        <f>IF(K7=1,"－","")</f>
        <v/>
      </c>
      <c r="X7" s="189" t="str" cm="1">
        <f t="array" ref="X7">IFERROR(_xlfn.IFS(K7=1,MIN(Q7,V7),K7=2,MIN(Q7,V7,W7),K7=3,MIN(MIN(Q7,V7)*3/4,W7),K7=4,MIN(MIN(Q7,V7)*L7,W7),K7=5,MIN(MIN(Q7,V7)*2/3,W7),K7=6,MIN(MIN(Q7,V7)*1/2,W7)),"")</f>
        <v/>
      </c>
      <c r="Y7" s="190" t="str" cm="1">
        <f t="array" ref="Y7">IFERROR(ROUNDDOWN(_xlfn.IFS((K7=1),X7*L7,(K7=2),X7*L7,(K7=3),X7*2/3,(K7=4),X7,(K7=5),X7*1/2,(K7=6),X7*2/3),-3),"")</f>
        <v/>
      </c>
      <c r="Z7" s="184"/>
      <c r="AA7" s="190" t="str">
        <f>IFERROR(Y7-Z7,"")</f>
        <v/>
      </c>
      <c r="AB7" s="129"/>
      <c r="AC7" s="125"/>
      <c r="AD7" s="126">
        <f>MIN(Y7,AB7)</f>
        <v>0</v>
      </c>
      <c r="AE7" s="127">
        <f>IFERROR(AC7-AD7,"")</f>
        <v>0</v>
      </c>
      <c r="AF7" s="130"/>
      <c r="AG7" s="131"/>
      <c r="AH7" s="179"/>
      <c r="AI7" s="180"/>
    </row>
    <row r="8" spans="1:35" s="132" customFormat="1" ht="30" customHeight="1">
      <c r="A8" s="121">
        <v>2</v>
      </c>
      <c r="B8" s="173"/>
      <c r="C8" s="174"/>
      <c r="D8" s="173"/>
      <c r="E8" s="175"/>
      <c r="F8" s="173"/>
      <c r="G8" s="173"/>
      <c r="H8" s="173"/>
      <c r="I8" s="122" t="str">
        <f>IFERROR(VLOOKUP(H8,事業区分!$B$9:$C$46,2,0),"")</f>
        <v/>
      </c>
      <c r="J8" s="180"/>
      <c r="K8" s="123" t="str">
        <f>IFERROR(VLOOKUP(CONCATENATE(H8,I8),事業区分!$A$9:$H$1048576,8,0),"")</f>
        <v/>
      </c>
      <c r="L8" s="124" t="str">
        <f>IFERROR(INDEX(補助率!$C$5:$W$42,MATCH(I8,補助率!$B$5:$B$42,0),MATCH(J8,補助率!$C$4:$W$4,0)),"")</f>
        <v/>
      </c>
      <c r="M8" s="180"/>
      <c r="N8" s="173"/>
      <c r="O8" s="184"/>
      <c r="P8" s="184"/>
      <c r="Q8" s="126" t="str">
        <f t="shared" ref="Q8:Q16" si="0">IF(O8-P8=0,"",O8-P8)</f>
        <v/>
      </c>
      <c r="R8" s="184"/>
      <c r="S8" s="184"/>
      <c r="T8" s="184"/>
      <c r="U8" s="126" t="str">
        <f t="shared" ref="U8:U16" si="1">IF(IFERROR(IF(T8="－",S8,S8*T8),"")=0,"",IFERROR(IF(T8="－",S8,S8*T8),""))</f>
        <v/>
      </c>
      <c r="V8" s="127" t="str">
        <f t="shared" ref="V8:V16" si="2">IF(MIN(R8,U8)=0,"",MIN(R8,U8))</f>
        <v/>
      </c>
      <c r="W8" s="184" t="str">
        <f t="shared" ref="W8:W16" si="3">IF(K8=1,"－","")</f>
        <v/>
      </c>
      <c r="X8" s="189" t="str" cm="1">
        <f t="array" ref="X8">IFERROR(_xlfn.IFS(K8=1,MIN(Q8,V8),K8=2,MIN(Q8,V8,W8),K8=3,MIN(MIN(Q8,V8)*3/4,W8),K8=4,MIN(MIN(Q8,V8)*L8,W8),K8=5,MIN(MIN(Q8,V8)*2/3,W8),K8=6,MIN(MIN(Q8,V8)*1/2,W8)),"")</f>
        <v/>
      </c>
      <c r="Y8" s="190" t="str" cm="1">
        <f t="array" ref="Y8">IFERROR(ROUNDDOWN(_xlfn.IFS((K8=1),X8*L8,(K8=2),X8*L8,(K8=3),X8*2/3,(K8=4),X8,(K8=5),X8*1/2,(K8=6),X8*2/3),-3),"")</f>
        <v/>
      </c>
      <c r="Z8" s="184"/>
      <c r="AA8" s="190" t="str">
        <f t="shared" ref="AA8:AA16" si="4">IFERROR(Y8-Z8,"")</f>
        <v/>
      </c>
      <c r="AB8" s="129"/>
      <c r="AC8" s="125"/>
      <c r="AD8" s="126">
        <f t="shared" ref="AD8:AD16" si="5">MIN(Y8,AB8)</f>
        <v>0</v>
      </c>
      <c r="AE8" s="127">
        <f t="shared" ref="AE8:AE16" si="6">IFERROR(AC8-AD8,"")</f>
        <v>0</v>
      </c>
      <c r="AF8" s="130"/>
      <c r="AG8" s="131"/>
      <c r="AH8" s="179"/>
      <c r="AI8" s="180"/>
    </row>
    <row r="9" spans="1:35" s="132" customFormat="1" ht="30" customHeight="1">
      <c r="A9" s="121">
        <v>3</v>
      </c>
      <c r="B9" s="173"/>
      <c r="C9" s="174"/>
      <c r="D9" s="173"/>
      <c r="E9" s="175"/>
      <c r="F9" s="173"/>
      <c r="G9" s="173"/>
      <c r="H9" s="173"/>
      <c r="I9" s="122" t="str">
        <f>IFERROR(VLOOKUP(H9,事業区分!$B$9:$C$46,2,0),"")</f>
        <v/>
      </c>
      <c r="J9" s="180"/>
      <c r="K9" s="123" t="str">
        <f>IFERROR(VLOOKUP(CONCATENATE(H9,I9),事業区分!$A$9:$H$1048576,8,0),"")</f>
        <v/>
      </c>
      <c r="L9" s="124" t="str">
        <f>IFERROR(INDEX(補助率!$C$5:$W$42,MATCH(I9,補助率!$B$5:$B$42,0),MATCH(J9,補助率!$C$4:$W$4,0)),"")</f>
        <v/>
      </c>
      <c r="M9" s="180"/>
      <c r="N9" s="173"/>
      <c r="O9" s="184"/>
      <c r="P9" s="184"/>
      <c r="Q9" s="126" t="str">
        <f t="shared" si="0"/>
        <v/>
      </c>
      <c r="R9" s="184"/>
      <c r="S9" s="184"/>
      <c r="T9" s="184"/>
      <c r="U9" s="126" t="str">
        <f t="shared" si="1"/>
        <v/>
      </c>
      <c r="V9" s="127" t="str">
        <f t="shared" si="2"/>
        <v/>
      </c>
      <c r="W9" s="184" t="str">
        <f t="shared" si="3"/>
        <v/>
      </c>
      <c r="X9" s="189" t="str" cm="1">
        <f t="array" ref="X9">IFERROR(_xlfn.IFS(K9=1,MIN(Q9,V9),K9=2,MIN(Q9,V9,W9),K9=3,MIN(MIN(Q9,V9)*3/4,W9),K9=4,MIN(MIN(Q9,V9)*L9,W9),K9=5,MIN(MIN(Q9,V9)*2/3,W9),K9=6,MIN(MIN(Q9,V9)*1/2,W9)),"")</f>
        <v/>
      </c>
      <c r="Y9" s="190" t="str" cm="1">
        <f t="array" ref="Y9">IFERROR(ROUNDDOWN(_xlfn.IFS((K9=1),X9*L9,(K9=2),X9*L9,(K9=3),X9*2/3,(K9=4),X9,(K9=5),X9*1/2,(K9=6),X9*2/3),-3),"")</f>
        <v/>
      </c>
      <c r="Z9" s="184"/>
      <c r="AA9" s="190" t="str">
        <f t="shared" si="4"/>
        <v/>
      </c>
      <c r="AB9" s="129"/>
      <c r="AC9" s="125"/>
      <c r="AD9" s="126">
        <f t="shared" si="5"/>
        <v>0</v>
      </c>
      <c r="AE9" s="127">
        <f t="shared" si="6"/>
        <v>0</v>
      </c>
      <c r="AF9" s="130"/>
      <c r="AG9" s="131"/>
      <c r="AH9" s="179"/>
      <c r="AI9" s="180"/>
    </row>
    <row r="10" spans="1:35" s="132" customFormat="1" ht="30" customHeight="1">
      <c r="A10" s="121">
        <v>4</v>
      </c>
      <c r="B10" s="173"/>
      <c r="C10" s="174"/>
      <c r="D10" s="173"/>
      <c r="E10" s="175"/>
      <c r="F10" s="173"/>
      <c r="G10" s="173"/>
      <c r="H10" s="173"/>
      <c r="I10" s="122" t="str">
        <f>IFERROR(VLOOKUP(H10,事業区分!$B$9:$C$46,2,0),"")</f>
        <v/>
      </c>
      <c r="J10" s="180"/>
      <c r="K10" s="123" t="str">
        <f>IFERROR(VLOOKUP(CONCATENATE(H10,I10),事業区分!$A$9:$H$1048576,8,0),"")</f>
        <v/>
      </c>
      <c r="L10" s="124" t="str">
        <f>IFERROR(INDEX(補助率!$C$5:$W$42,MATCH(I10,補助率!$B$5:$B$42,0),MATCH(J10,補助率!$C$4:$W$4,0)),"")</f>
        <v/>
      </c>
      <c r="M10" s="180"/>
      <c r="N10" s="173"/>
      <c r="O10" s="184"/>
      <c r="P10" s="184"/>
      <c r="Q10" s="126" t="str">
        <f t="shared" si="0"/>
        <v/>
      </c>
      <c r="R10" s="184"/>
      <c r="S10" s="184"/>
      <c r="T10" s="184"/>
      <c r="U10" s="126" t="str">
        <f t="shared" si="1"/>
        <v/>
      </c>
      <c r="V10" s="127" t="str">
        <f t="shared" si="2"/>
        <v/>
      </c>
      <c r="W10" s="184" t="str">
        <f t="shared" si="3"/>
        <v/>
      </c>
      <c r="X10" s="189" t="str" cm="1">
        <f t="array" ref="X10">IFERROR(_xlfn.IFS(K10=1,MIN(Q10,V10),K10=2,MIN(Q10,V10,W10),K10=3,MIN(MIN(Q10,V10)*3/4,W10),K10=4,MIN(MIN(Q10,V10)*L10,W10),K10=5,MIN(MIN(Q10,V10)*2/3,W10),K10=6,MIN(MIN(Q10,V10)*1/2,W10)),"")</f>
        <v/>
      </c>
      <c r="Y10" s="190" t="str" cm="1">
        <f t="array" ref="Y10">IFERROR(ROUNDDOWN(_xlfn.IFS((K10=1),X10*L10,(K10=2),X10*L10,(K10=3),X10*2/3,(K10=4),X10,(K10=5),X10*1/2,(K10=6),X10*2/3),-3),"")</f>
        <v/>
      </c>
      <c r="Z10" s="184"/>
      <c r="AA10" s="190" t="str">
        <f t="shared" si="4"/>
        <v/>
      </c>
      <c r="AB10" s="129"/>
      <c r="AC10" s="125"/>
      <c r="AD10" s="126">
        <f t="shared" si="5"/>
        <v>0</v>
      </c>
      <c r="AE10" s="127">
        <f t="shared" si="6"/>
        <v>0</v>
      </c>
      <c r="AF10" s="130"/>
      <c r="AG10" s="131"/>
      <c r="AH10" s="179"/>
      <c r="AI10" s="180"/>
    </row>
    <row r="11" spans="1:35" s="132" customFormat="1" ht="30" customHeight="1">
      <c r="A11" s="121">
        <v>5</v>
      </c>
      <c r="B11" s="173"/>
      <c r="C11" s="174"/>
      <c r="D11" s="173"/>
      <c r="E11" s="175"/>
      <c r="F11" s="173"/>
      <c r="G11" s="173"/>
      <c r="H11" s="173"/>
      <c r="I11" s="122" t="str">
        <f>IFERROR(VLOOKUP(H11,事業区分!$B$9:$C$46,2,0),"")</f>
        <v/>
      </c>
      <c r="J11" s="180"/>
      <c r="K11" s="123" t="str">
        <f>IFERROR(VLOOKUP(CONCATENATE(H11,I11),事業区分!$A$9:$H$1048576,8,0),"")</f>
        <v/>
      </c>
      <c r="L11" s="124" t="str">
        <f>IFERROR(INDEX(補助率!$C$5:$W$42,MATCH(I11,補助率!$B$5:$B$42,0),MATCH(J11,補助率!$C$4:$W$4,0)),"")</f>
        <v/>
      </c>
      <c r="M11" s="180"/>
      <c r="N11" s="173"/>
      <c r="O11" s="184"/>
      <c r="P11" s="184"/>
      <c r="Q11" s="126" t="str">
        <f t="shared" si="0"/>
        <v/>
      </c>
      <c r="R11" s="184"/>
      <c r="S11" s="184"/>
      <c r="T11" s="184"/>
      <c r="U11" s="126" t="str">
        <f t="shared" si="1"/>
        <v/>
      </c>
      <c r="V11" s="127" t="str">
        <f t="shared" si="2"/>
        <v/>
      </c>
      <c r="W11" s="184" t="str">
        <f t="shared" si="3"/>
        <v/>
      </c>
      <c r="X11" s="189" t="str" cm="1">
        <f t="array" ref="X11">IFERROR(_xlfn.IFS(K11=1,MIN(Q11,V11),K11=2,MIN(Q11,V11,W11),K11=3,MIN(MIN(Q11,V11)*3/4,W11),K11=4,MIN(MIN(Q11,V11)*L11,W11),K11=5,MIN(MIN(Q11,V11)*2/3,W11),K11=6,MIN(MIN(Q11,V11)*1/2,W11)),"")</f>
        <v/>
      </c>
      <c r="Y11" s="190" t="str" cm="1">
        <f t="array" ref="Y11">IFERROR(ROUNDDOWN(_xlfn.IFS((K11=1),X11*L11,(K11=2),X11*L11,(K11=3),X11*2/3,(K11=4),X11,(K11=5),X11*1/2,(K11=6),X11*2/3),-3),"")</f>
        <v/>
      </c>
      <c r="Z11" s="184"/>
      <c r="AA11" s="190" t="str">
        <f t="shared" si="4"/>
        <v/>
      </c>
      <c r="AB11" s="129"/>
      <c r="AC11" s="125"/>
      <c r="AD11" s="126">
        <f t="shared" si="5"/>
        <v>0</v>
      </c>
      <c r="AE11" s="127">
        <f t="shared" si="6"/>
        <v>0</v>
      </c>
      <c r="AF11" s="130"/>
      <c r="AG11" s="131"/>
      <c r="AH11" s="179"/>
      <c r="AI11" s="180"/>
    </row>
    <row r="12" spans="1:35" s="132" customFormat="1" ht="30" customHeight="1" thickBot="1">
      <c r="A12" s="121">
        <v>6</v>
      </c>
      <c r="B12" s="173"/>
      <c r="C12" s="174"/>
      <c r="D12" s="173"/>
      <c r="E12" s="175"/>
      <c r="F12" s="173"/>
      <c r="G12" s="173"/>
      <c r="H12" s="173"/>
      <c r="I12" s="122" t="str">
        <f>IFERROR(VLOOKUP(H12,事業区分!$B$9:$C$46,2,0),"")</f>
        <v/>
      </c>
      <c r="J12" s="197"/>
      <c r="K12" s="123" t="str">
        <f>IFERROR(VLOOKUP(CONCATENATE(H12,I12),事業区分!$A$9:$H$1048576,8,0),"")</f>
        <v/>
      </c>
      <c r="L12" s="124" t="str">
        <f>IFERROR(INDEX(補助率!$C$5:$W$42,MATCH(I12,補助率!$B$5:$B$42,0),MATCH(J12,補助率!$C$4:$W$4,0)),"")</f>
        <v/>
      </c>
      <c r="M12" s="180"/>
      <c r="N12" s="173"/>
      <c r="O12" s="184"/>
      <c r="P12" s="184"/>
      <c r="Q12" s="126" t="str">
        <f t="shared" si="0"/>
        <v/>
      </c>
      <c r="R12" s="184"/>
      <c r="S12" s="184"/>
      <c r="T12" s="184"/>
      <c r="U12" s="126" t="str">
        <f t="shared" si="1"/>
        <v/>
      </c>
      <c r="V12" s="127" t="str">
        <f t="shared" si="2"/>
        <v/>
      </c>
      <c r="W12" s="184" t="str">
        <f t="shared" si="3"/>
        <v/>
      </c>
      <c r="X12" s="189" t="str" cm="1">
        <f t="array" ref="X12">IFERROR(_xlfn.IFS(K12=1,MIN(Q12,V12),K12=2,MIN(Q12,V12,W12),K12=3,MIN(MIN(Q12,V12)*3/4,W12),K12=4,MIN(MIN(Q12,V12)*L12,W12),K12=5,MIN(MIN(Q12,V12)*2/3,W12),K12=6,MIN(MIN(Q12,V12)*1/2,W12)),"")</f>
        <v/>
      </c>
      <c r="Y12" s="190" t="str" cm="1">
        <f t="array" ref="Y12">IFERROR(ROUNDDOWN(_xlfn.IFS((K12=1),X12*L12,(K12=2),X12*L12,(K12=3),X12*2/3,(K12=4),X12,(K12=5),X12*1/2,(K12=6),X12*2/3),-3),"")</f>
        <v/>
      </c>
      <c r="Z12" s="184"/>
      <c r="AA12" s="190" t="str">
        <f t="shared" si="4"/>
        <v/>
      </c>
      <c r="AB12" s="129"/>
      <c r="AC12" s="125"/>
      <c r="AD12" s="126">
        <f t="shared" si="5"/>
        <v>0</v>
      </c>
      <c r="AE12" s="127">
        <f t="shared" si="6"/>
        <v>0</v>
      </c>
      <c r="AF12" s="130"/>
      <c r="AG12" s="131"/>
      <c r="AH12" s="179"/>
      <c r="AI12" s="180"/>
    </row>
    <row r="13" spans="1:35" s="132" customFormat="1" ht="30" customHeight="1" thickBot="1">
      <c r="A13" s="121">
        <v>7</v>
      </c>
      <c r="B13" s="173"/>
      <c r="C13" s="174"/>
      <c r="D13" s="173"/>
      <c r="E13" s="175"/>
      <c r="F13" s="173"/>
      <c r="G13" s="173"/>
      <c r="H13" s="173"/>
      <c r="I13" s="195" t="str">
        <f>IFERROR(VLOOKUP(H13,事業区分!$B$9:$C$46,2,0),"")</f>
        <v/>
      </c>
      <c r="J13" s="198"/>
      <c r="K13" s="196" t="str">
        <f>IFERROR(VLOOKUP(CONCATENATE(H13,I13),事業区分!$A$9:$H$1048576,8,0),"")</f>
        <v/>
      </c>
      <c r="L13" s="124" t="str">
        <f>IFERROR(INDEX(補助率!$C$5:$W$42,MATCH(I13,補助率!$B$5:$B$42,0),MATCH(J13,補助率!$C$4:$W$4,0)),"")</f>
        <v/>
      </c>
      <c r="M13" s="180"/>
      <c r="N13" s="173"/>
      <c r="O13" s="184"/>
      <c r="P13" s="184"/>
      <c r="Q13" s="126" t="str">
        <f t="shared" si="0"/>
        <v/>
      </c>
      <c r="R13" s="184"/>
      <c r="S13" s="184"/>
      <c r="T13" s="184"/>
      <c r="U13" s="126" t="str">
        <f t="shared" si="1"/>
        <v/>
      </c>
      <c r="V13" s="127" t="str">
        <f t="shared" si="2"/>
        <v/>
      </c>
      <c r="W13" s="184" t="str">
        <f t="shared" si="3"/>
        <v/>
      </c>
      <c r="X13" s="189" t="str" cm="1">
        <f t="array" ref="X13">IFERROR(_xlfn.IFS(K13=1,MIN(Q13,V13),K13=2,MIN(Q13,V13,W13),K13=3,MIN(MIN(Q13,V13)*3/4,W13),K13=4,MIN(MIN(Q13,V13)*L13,W13),K13=5,MIN(MIN(Q13,V13)*2/3,W13),K13=6,MIN(MIN(Q13,V13)*1/2,W13)),"")</f>
        <v/>
      </c>
      <c r="Y13" s="190" t="str" cm="1">
        <f t="array" ref="Y13">IFERROR(ROUNDDOWN(_xlfn.IFS((K13=1),X13*L13,(K13=2),X13*L13,(K13=3),X13*2/3,(K13=4),X13,(K13=5),X13*1/2,(K13=6),X13*2/3),-3),"")</f>
        <v/>
      </c>
      <c r="Z13" s="184"/>
      <c r="AA13" s="190" t="str">
        <f t="shared" si="4"/>
        <v/>
      </c>
      <c r="AB13" s="129"/>
      <c r="AC13" s="125"/>
      <c r="AD13" s="126">
        <f t="shared" si="5"/>
        <v>0</v>
      </c>
      <c r="AE13" s="127">
        <f t="shared" si="6"/>
        <v>0</v>
      </c>
      <c r="AF13" s="130"/>
      <c r="AG13" s="131"/>
      <c r="AH13" s="179"/>
      <c r="AI13" s="180"/>
    </row>
    <row r="14" spans="1:35" s="132" customFormat="1" ht="30" customHeight="1">
      <c r="A14" s="121">
        <v>8</v>
      </c>
      <c r="B14" s="173"/>
      <c r="C14" s="174"/>
      <c r="D14" s="173"/>
      <c r="E14" s="175"/>
      <c r="F14" s="173"/>
      <c r="G14" s="173"/>
      <c r="H14" s="173"/>
      <c r="I14" s="122" t="str">
        <f>IFERROR(VLOOKUP(H14,事業区分!$B$9:$C$46,2,0),"")</f>
        <v/>
      </c>
      <c r="J14" s="182"/>
      <c r="K14" s="123" t="str">
        <f>IFERROR(VLOOKUP(CONCATENATE(H14,I14),事業区分!$A$9:$H$1048576,8,0),"")</f>
        <v/>
      </c>
      <c r="L14" s="124" t="str">
        <f>IFERROR(INDEX(補助率!$C$5:$W$42,MATCH(I14,補助率!$B$5:$B$42,0),MATCH(J14,補助率!$C$4:$W$4,0)),"")</f>
        <v/>
      </c>
      <c r="M14" s="180"/>
      <c r="N14" s="173"/>
      <c r="O14" s="184"/>
      <c r="P14" s="184"/>
      <c r="Q14" s="126" t="str">
        <f t="shared" si="0"/>
        <v/>
      </c>
      <c r="R14" s="184"/>
      <c r="S14" s="184"/>
      <c r="T14" s="184"/>
      <c r="U14" s="126" t="str">
        <f t="shared" si="1"/>
        <v/>
      </c>
      <c r="V14" s="127" t="str">
        <f t="shared" si="2"/>
        <v/>
      </c>
      <c r="W14" s="184" t="str">
        <f t="shared" si="3"/>
        <v/>
      </c>
      <c r="X14" s="189" t="str" cm="1">
        <f t="array" ref="X14">IFERROR(_xlfn.IFS(K14=1,MIN(Q14,V14),K14=2,MIN(Q14,V14,W14),K14=3,MIN(MIN(Q14,V14)*3/4,W14),K14=4,MIN(MIN(Q14,V14)*L14,W14),K14=5,MIN(MIN(Q14,V14)*2/3,W14),K14=6,MIN(MIN(Q14,V14)*1/2,W14)),"")</f>
        <v/>
      </c>
      <c r="Y14" s="190" t="str" cm="1">
        <f t="array" ref="Y14">IFERROR(ROUNDDOWN(_xlfn.IFS((K14=1),X14*L14,(K14=2),X14*L14,(K14=3),X14*2/3,(K14=4),X14,(K14=5),X14*1/2,(K14=6),X14*2/3),-3),"")</f>
        <v/>
      </c>
      <c r="Z14" s="184"/>
      <c r="AA14" s="190" t="str">
        <f t="shared" si="4"/>
        <v/>
      </c>
      <c r="AB14" s="129"/>
      <c r="AC14" s="125"/>
      <c r="AD14" s="126">
        <f t="shared" si="5"/>
        <v>0</v>
      </c>
      <c r="AE14" s="127">
        <f t="shared" si="6"/>
        <v>0</v>
      </c>
      <c r="AF14" s="130"/>
      <c r="AG14" s="131"/>
      <c r="AH14" s="179"/>
      <c r="AI14" s="180"/>
    </row>
    <row r="15" spans="1:35" s="132" customFormat="1" ht="30" customHeight="1">
      <c r="A15" s="121">
        <v>9</v>
      </c>
      <c r="B15" s="173"/>
      <c r="C15" s="174"/>
      <c r="D15" s="173"/>
      <c r="E15" s="175"/>
      <c r="F15" s="173"/>
      <c r="G15" s="173"/>
      <c r="H15" s="173"/>
      <c r="I15" s="122" t="str">
        <f>IFERROR(VLOOKUP(H15,事業区分!$B$9:$C$46,2,0),"")</f>
        <v/>
      </c>
      <c r="J15" s="180"/>
      <c r="K15" s="123" t="str">
        <f>IFERROR(VLOOKUP(CONCATENATE(H15,I15),事業区分!$A$9:$H$1048576,8,0),"")</f>
        <v/>
      </c>
      <c r="L15" s="124" t="str">
        <f>IFERROR(INDEX(補助率!$C$5:$W$42,MATCH(I15,補助率!$B$5:$B$42,0),MATCH(J15,補助率!$C$4:$W$4,0)),"")</f>
        <v/>
      </c>
      <c r="M15" s="180"/>
      <c r="N15" s="173"/>
      <c r="O15" s="184"/>
      <c r="P15" s="184"/>
      <c r="Q15" s="126" t="str">
        <f t="shared" si="0"/>
        <v/>
      </c>
      <c r="R15" s="184"/>
      <c r="S15" s="184"/>
      <c r="T15" s="184"/>
      <c r="U15" s="126" t="str">
        <f t="shared" si="1"/>
        <v/>
      </c>
      <c r="V15" s="127" t="str">
        <f t="shared" si="2"/>
        <v/>
      </c>
      <c r="W15" s="184" t="str">
        <f t="shared" si="3"/>
        <v/>
      </c>
      <c r="X15" s="189" t="str" cm="1">
        <f t="array" ref="X15">IFERROR(_xlfn.IFS(K15=1,MIN(Q15,V15),K15=2,MIN(Q15,V15,W15),K15=3,MIN(MIN(Q15,V15)*3/4,W15),K15=4,MIN(MIN(Q15,V15)*L15,W15),K15=5,MIN(MIN(Q15,V15)*2/3,W15),K15=6,MIN(MIN(Q15,V15)*1/2,W15)),"")</f>
        <v/>
      </c>
      <c r="Y15" s="190" t="str" cm="1">
        <f t="array" ref="Y15">IFERROR(ROUNDDOWN(_xlfn.IFS((K15=1),X15*L15,(K15=2),X15*L15,(K15=3),X15*2/3,(K15=4),X15,(K15=5),X15*1/2,(K15=6),X15*2/3),-3),"")</f>
        <v/>
      </c>
      <c r="Z15" s="184"/>
      <c r="AA15" s="190" t="str">
        <f t="shared" si="4"/>
        <v/>
      </c>
      <c r="AB15" s="129"/>
      <c r="AC15" s="125"/>
      <c r="AD15" s="126">
        <f t="shared" si="5"/>
        <v>0</v>
      </c>
      <c r="AE15" s="127">
        <f t="shared" si="6"/>
        <v>0</v>
      </c>
      <c r="AF15" s="130"/>
      <c r="AG15" s="131"/>
      <c r="AH15" s="179"/>
      <c r="AI15" s="180"/>
    </row>
    <row r="16" spans="1:35" s="132" customFormat="1" ht="30" customHeight="1">
      <c r="A16" s="121">
        <v>10</v>
      </c>
      <c r="B16" s="173"/>
      <c r="C16" s="174"/>
      <c r="D16" s="173"/>
      <c r="E16" s="175"/>
      <c r="F16" s="173"/>
      <c r="G16" s="173"/>
      <c r="H16" s="173"/>
      <c r="I16" s="122" t="str">
        <f>IFERROR(VLOOKUP(H16,事業区分!$B$9:$C$46,2,0),"")</f>
        <v/>
      </c>
      <c r="J16" s="180"/>
      <c r="K16" s="123" t="str">
        <f>IFERROR(VLOOKUP(CONCATENATE(H16,I16),事業区分!$A$9:$H$1048576,8,0),"")</f>
        <v/>
      </c>
      <c r="L16" s="124" t="str">
        <f>IFERROR(INDEX(補助率!$C$5:$W$42,MATCH(I16,補助率!$B$5:$B$42,0),MATCH(J16,補助率!$C$4:$W$4,0)),"")</f>
        <v/>
      </c>
      <c r="M16" s="180"/>
      <c r="N16" s="173"/>
      <c r="O16" s="184"/>
      <c r="P16" s="184"/>
      <c r="Q16" s="126" t="str">
        <f t="shared" si="0"/>
        <v/>
      </c>
      <c r="R16" s="184"/>
      <c r="S16" s="184"/>
      <c r="T16" s="184"/>
      <c r="U16" s="126" t="str">
        <f t="shared" si="1"/>
        <v/>
      </c>
      <c r="V16" s="127" t="str">
        <f t="shared" si="2"/>
        <v/>
      </c>
      <c r="W16" s="184" t="str">
        <f t="shared" si="3"/>
        <v/>
      </c>
      <c r="X16" s="189" t="str" cm="1">
        <f t="array" ref="X16">IFERROR(_xlfn.IFS(K16=1,MIN(Q16,V16),K16=2,MIN(Q16,V16,W16),K16=3,MIN(MIN(Q16,V16)*3/4,W16),K16=4,MIN(MIN(Q16,V16)*L16,W16),K16=5,MIN(MIN(Q16,V16)*2/3,W16),K16=6,MIN(MIN(Q16,V16)*1/2,W16)),"")</f>
        <v/>
      </c>
      <c r="Y16" s="190" t="str" cm="1">
        <f t="array" ref="Y16">IFERROR(ROUNDDOWN(_xlfn.IFS((K16=1),X16*L16,(K16=2),X16*L16,(K16=3),X16*2/3,(K16=4),X16,(K16=5),X16*1/2,(K16=6),X16*2/3),-3),"")</f>
        <v/>
      </c>
      <c r="Z16" s="184"/>
      <c r="AA16" s="190" t="str">
        <f t="shared" si="4"/>
        <v/>
      </c>
      <c r="AB16" s="129"/>
      <c r="AC16" s="125"/>
      <c r="AD16" s="126">
        <f t="shared" si="5"/>
        <v>0</v>
      </c>
      <c r="AE16" s="127">
        <f t="shared" si="6"/>
        <v>0</v>
      </c>
      <c r="AF16" s="130"/>
      <c r="AG16" s="131"/>
      <c r="AH16" s="179"/>
      <c r="AI16" s="180"/>
    </row>
    <row r="17" spans="1:35" s="132" customFormat="1" ht="25" customHeight="1">
      <c r="A17" s="137"/>
      <c r="B17" s="138"/>
      <c r="C17" s="139"/>
      <c r="D17" s="138"/>
      <c r="E17" s="139"/>
      <c r="F17" s="138"/>
      <c r="G17" s="138"/>
      <c r="H17" s="138"/>
      <c r="I17" s="140"/>
      <c r="J17" s="141"/>
      <c r="K17" s="142"/>
      <c r="L17" s="143"/>
      <c r="M17" s="141"/>
      <c r="N17" s="141"/>
      <c r="O17" s="144"/>
      <c r="P17" s="144"/>
      <c r="Q17" s="144"/>
      <c r="R17" s="144"/>
      <c r="S17" s="144"/>
      <c r="T17" s="144"/>
      <c r="U17" s="144"/>
      <c r="V17" s="144"/>
      <c r="W17" s="144"/>
      <c r="X17" s="145"/>
      <c r="Y17" s="144"/>
      <c r="Z17" s="144"/>
      <c r="AA17" s="144"/>
      <c r="AB17" s="144"/>
      <c r="AC17" s="144"/>
      <c r="AD17" s="144"/>
      <c r="AE17" s="144"/>
      <c r="AF17" s="146"/>
      <c r="AG17" s="146"/>
      <c r="AH17" s="146"/>
      <c r="AI17" s="147"/>
    </row>
    <row r="18" spans="1:35" s="132" customFormat="1" ht="25" customHeight="1">
      <c r="A18" s="148"/>
      <c r="B18" s="149"/>
      <c r="C18" s="150"/>
      <c r="D18" s="149"/>
      <c r="E18" s="150"/>
      <c r="F18" s="149"/>
      <c r="G18" s="149"/>
      <c r="H18" s="149"/>
      <c r="I18" s="151"/>
      <c r="J18" s="152"/>
      <c r="K18" s="153"/>
      <c r="L18" s="154"/>
      <c r="M18" s="152"/>
      <c r="N18" s="152"/>
      <c r="O18" s="155"/>
      <c r="P18" s="155"/>
      <c r="Q18" s="155"/>
      <c r="R18" s="155"/>
      <c r="S18" s="155"/>
      <c r="T18" s="155"/>
      <c r="U18" s="155"/>
      <c r="V18" s="156" t="s">
        <v>146</v>
      </c>
      <c r="W18" s="157">
        <f>SUBTOTAL(9,W7:W16)</f>
        <v>0</v>
      </c>
      <c r="X18" s="157">
        <f>SUBTOTAL(9,X7:X16)</f>
        <v>0</v>
      </c>
      <c r="Y18" s="157">
        <f>SUBTOTAL(9,Y7:Y16)</f>
        <v>0</v>
      </c>
      <c r="Z18" s="157">
        <f>SUBTOTAL(9,Z7:Z16)</f>
        <v>0</v>
      </c>
      <c r="AA18" s="157">
        <f>SUBTOTAL(9,AA7:AA16)</f>
        <v>0</v>
      </c>
      <c r="AB18" s="155"/>
      <c r="AC18" s="155"/>
      <c r="AD18" s="155"/>
      <c r="AE18" s="155"/>
      <c r="AF18" s="158"/>
      <c r="AG18" s="158"/>
      <c r="AH18" s="158"/>
      <c r="AI18" s="159"/>
    </row>
    <row r="19" spans="1:35" s="5" customFormat="1" ht="21">
      <c r="B19" s="5" t="s">
        <v>234</v>
      </c>
      <c r="C19" s="6"/>
      <c r="I19" s="6"/>
      <c r="J19" s="6"/>
      <c r="K19" s="6"/>
      <c r="L19" s="6"/>
      <c r="X19" s="1"/>
      <c r="Y19" s="1"/>
      <c r="Z19" s="1"/>
      <c r="AA19" s="1"/>
    </row>
    <row r="20" spans="1:35" ht="21">
      <c r="B20" s="5" t="s">
        <v>236</v>
      </c>
      <c r="Y20" s="7"/>
      <c r="Z20" s="7"/>
      <c r="AA20" s="7"/>
    </row>
    <row r="21" spans="1:35">
      <c r="Y21" s="7"/>
      <c r="Z21" s="7"/>
      <c r="AA21" s="7"/>
    </row>
    <row r="22" spans="1:35">
      <c r="Y22" s="7"/>
      <c r="Z22" s="7"/>
      <c r="AA22" s="7"/>
    </row>
    <row r="23" spans="1:35">
      <c r="Y23" s="7"/>
      <c r="Z23" s="7"/>
      <c r="AA23" s="7"/>
    </row>
  </sheetData>
  <sheetProtection formatColumns="0" autoFilter="0"/>
  <autoFilter ref="A6:AI6" xr:uid="{00000000-0001-0000-0000-000000000000}"/>
  <mergeCells count="2">
    <mergeCell ref="S2:U2"/>
    <mergeCell ref="S3:U3"/>
  </mergeCells>
  <phoneticPr fontId="2"/>
  <dataValidations count="2">
    <dataValidation type="list" allowBlank="1" showInputMessage="1" showErrorMessage="1" sqref="J1" xr:uid="{00000000-0002-0000-0000-000001000000}">
      <formula1>"事業計画総括表,交付申請総括表,実績報告総括表"</formula1>
    </dataValidation>
    <dataValidation type="list" allowBlank="1" showInputMessage="1" showErrorMessage="1" sqref="J7:J18" xr:uid="{00000000-0002-0000-0000-000000000000}">
      <formula1>INDIRECT(I7)</formula1>
    </dataValidation>
  </dataValidations>
  <printOptions horizontalCentered="1"/>
  <pageMargins left="0.59055118110236227" right="0.59055118110236227" top="0.59055118110236227" bottom="0.59055118110236227" header="0.39370078740157483" footer="0.39370078740157483"/>
  <pageSetup paperSize="9" scale="37" fitToHeight="0" orientation="landscape" blackAndWhite="1" r:id="rId1"/>
  <headerFooter alignWithMargins="0">
    <oddFooter>&amp;C&amp;"ＭＳ ゴシック,標準"&amp;10&amp;P</oddFooter>
  </headerFooter>
  <legacyDrawing r:id="rId2"/>
  <extLst>
    <ext xmlns:x14="http://schemas.microsoft.com/office/spreadsheetml/2009/9/main" uri="{CCE6A557-97BC-4b89-ADB6-D9C93CAAB3DF}">
      <x14:dataValidations xmlns:xm="http://schemas.microsoft.com/office/excel/2006/main" count="2">
        <x14:dataValidation type="list" allowBlank="1" showInputMessage="1" showErrorMessage="1" xr:uid="{A21F2952-0E9B-46AB-BA51-76D6738D59CC}">
          <x14:formula1>
            <xm:f>事業区分!$S$9:$S$12</xm:f>
          </x14:formula1>
          <xm:sqref>H7:H16</xm:sqref>
        </x14:dataValidation>
        <x14:dataValidation type="list" allowBlank="1" showInputMessage="1" showErrorMessage="1" xr:uid="{00000000-0002-0000-0000-000002000000}">
          <x14:formula1>
            <xm:f>事業区分!$B$9:$B$44</xm:f>
          </x14:formula1>
          <xm:sqref>H17:H18</xm:sqref>
        </x14:dataValidation>
      </x14:dataValidations>
    </ext>
  </extLst>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theme="1"/>
    <pageSetUpPr fitToPage="1"/>
  </sheetPr>
  <dimension ref="A2:S46"/>
  <sheetViews>
    <sheetView zoomScale="90" zoomScaleNormal="90" workbookViewId="0">
      <pane xSplit="2" ySplit="6" topLeftCell="C7" activePane="bottomRight" state="frozen"/>
      <selection activeCell="C7" sqref="C7"/>
      <selection pane="topRight" activeCell="C7" sqref="C7"/>
      <selection pane="bottomLeft" activeCell="C7" sqref="C7"/>
      <selection pane="bottomRight" activeCell="C7" sqref="C7"/>
    </sheetView>
  </sheetViews>
  <sheetFormatPr defaultColWidth="9" defaultRowHeight="12"/>
  <cols>
    <col min="1" max="1" width="80.08984375" style="17" bestFit="1" customWidth="1"/>
    <col min="2" max="2" width="11.26953125" style="35" bestFit="1" customWidth="1"/>
    <col min="3" max="3" width="61.90625" style="17" customWidth="1"/>
    <col min="4" max="4" width="18" style="17" customWidth="1"/>
    <col min="5" max="5" width="23.90625" style="17" customWidth="1"/>
    <col min="6" max="6" width="16.08984375" style="17" customWidth="1"/>
    <col min="7" max="7" width="20" style="17" customWidth="1"/>
    <col min="8" max="8" width="42.26953125" style="17" customWidth="1"/>
    <col min="9" max="9" width="13" style="17" customWidth="1"/>
    <col min="10" max="10" width="71.90625" style="17" customWidth="1"/>
    <col min="11" max="12" width="35.453125" style="17" customWidth="1"/>
    <col min="13" max="14" width="9" style="17" customWidth="1"/>
    <col min="15" max="16" width="9" style="17"/>
    <col min="17" max="19" width="9" style="17" customWidth="1"/>
    <col min="20" max="16384" width="9" style="17"/>
  </cols>
  <sheetData>
    <row r="2" spans="1:19" ht="13.5" customHeight="1">
      <c r="B2" s="12" t="s">
        <v>63</v>
      </c>
      <c r="C2" s="13"/>
      <c r="D2" s="14"/>
      <c r="E2" s="14"/>
      <c r="F2" s="14"/>
      <c r="G2" s="15"/>
      <c r="H2" s="16" t="s">
        <v>65</v>
      </c>
    </row>
    <row r="3" spans="1:19">
      <c r="B3" s="18"/>
      <c r="C3" s="216" t="s">
        <v>70</v>
      </c>
      <c r="D3" s="219" t="s">
        <v>62</v>
      </c>
      <c r="E3" s="220"/>
      <c r="F3" s="220"/>
      <c r="G3" s="221"/>
      <c r="H3" s="19" t="s">
        <v>66</v>
      </c>
    </row>
    <row r="4" spans="1:19">
      <c r="B4" s="18"/>
      <c r="C4" s="217"/>
      <c r="D4" s="222"/>
      <c r="E4" s="223"/>
      <c r="F4" s="223"/>
      <c r="G4" s="224"/>
      <c r="H4" s="19" t="s">
        <v>64</v>
      </c>
    </row>
    <row r="5" spans="1:19">
      <c r="B5" s="18"/>
      <c r="C5" s="217"/>
      <c r="D5" s="222"/>
      <c r="E5" s="223"/>
      <c r="F5" s="223"/>
      <c r="G5" s="224"/>
      <c r="H5" s="19" t="s">
        <v>67</v>
      </c>
    </row>
    <row r="6" spans="1:19">
      <c r="B6" s="20"/>
      <c r="C6" s="218"/>
      <c r="D6" s="225"/>
      <c r="E6" s="226"/>
      <c r="F6" s="226"/>
      <c r="G6" s="227"/>
      <c r="H6" s="19" t="s">
        <v>68</v>
      </c>
    </row>
    <row r="7" spans="1:19">
      <c r="B7" s="20"/>
      <c r="C7" s="96"/>
      <c r="D7" s="99"/>
      <c r="E7" s="100"/>
      <c r="F7" s="97"/>
      <c r="G7" s="98"/>
      <c r="H7" s="19" t="s">
        <v>137</v>
      </c>
    </row>
    <row r="8" spans="1:19">
      <c r="B8" s="20"/>
      <c r="C8" s="96"/>
      <c r="D8" s="99"/>
      <c r="E8" s="100"/>
      <c r="F8" s="97"/>
      <c r="G8" s="98"/>
      <c r="H8" s="19"/>
    </row>
    <row r="9" spans="1:19">
      <c r="A9" s="17" t="str">
        <f>CONCATENATE(B9,C9)</f>
        <v>（１）_アへき地診療所</v>
      </c>
      <c r="B9" s="21" t="s">
        <v>71</v>
      </c>
      <c r="C9" s="22" t="s">
        <v>102</v>
      </c>
      <c r="D9" s="23" t="s">
        <v>44</v>
      </c>
      <c r="E9" s="24" t="s">
        <v>148</v>
      </c>
      <c r="F9" s="25"/>
      <c r="G9" s="26"/>
      <c r="H9" s="27">
        <v>1</v>
      </c>
      <c r="J9" s="17" t="str">
        <f>_xlfn.CONCAT($C9,D9)</f>
        <v>へき地診療所医療機器整備費</v>
      </c>
      <c r="K9" s="17" t="str">
        <f>_xlfn.CONCAT($C9,E9)</f>
        <v>へき地診療所医療機器整備費_沖縄県_</v>
      </c>
      <c r="Q9" s="17" t="s">
        <v>71</v>
      </c>
      <c r="S9" s="21" t="s">
        <v>81</v>
      </c>
    </row>
    <row r="10" spans="1:19">
      <c r="A10" s="17" t="str">
        <f t="shared" ref="A10:A46" si="0">CONCATENATE(B10,C10)</f>
        <v>（１）_イへき地診療所</v>
      </c>
      <c r="B10" s="61" t="s">
        <v>72</v>
      </c>
      <c r="C10" s="60" t="s">
        <v>102</v>
      </c>
      <c r="D10" s="63" t="s">
        <v>44</v>
      </c>
      <c r="E10" s="59" t="s">
        <v>148</v>
      </c>
      <c r="F10" s="25"/>
      <c r="G10" s="26"/>
      <c r="H10" s="27">
        <v>4</v>
      </c>
      <c r="Q10" s="17" t="s">
        <v>72</v>
      </c>
      <c r="S10" s="21" t="s">
        <v>83</v>
      </c>
    </row>
    <row r="11" spans="1:19">
      <c r="A11" s="17" t="str">
        <f t="shared" si="0"/>
        <v>（２）_アへき地患者輸送車_艇_</v>
      </c>
      <c r="B11" s="21" t="s">
        <v>73</v>
      </c>
      <c r="C11" s="22" t="s">
        <v>127</v>
      </c>
      <c r="D11" s="28" t="s">
        <v>59</v>
      </c>
      <c r="E11" s="29" t="s">
        <v>45</v>
      </c>
      <c r="F11" s="28" t="s">
        <v>46</v>
      </c>
      <c r="G11" s="28" t="s">
        <v>47</v>
      </c>
      <c r="H11" s="27">
        <v>1</v>
      </c>
      <c r="J11" s="17" t="str">
        <f t="shared" ref="J11:J41" si="1">_xlfn.CONCAT($C11,D11)</f>
        <v>へき地患者輸送車_艇_患者輸送車</v>
      </c>
      <c r="K11" s="17" t="str">
        <f t="shared" ref="K11:M24" si="2">_xlfn.CONCAT($C11,E11)</f>
        <v>へき地患者輸送車_艇_患者輸送艇</v>
      </c>
      <c r="L11" s="17" t="str">
        <f t="shared" si="2"/>
        <v>へき地患者輸送車_艇_患者輸送用雪上車</v>
      </c>
      <c r="M11" s="17" t="str">
        <f t="shared" si="2"/>
        <v>へき地患者輸送車_艇_医師往診用小型雪上車</v>
      </c>
      <c r="Q11" s="17" t="s">
        <v>73</v>
      </c>
      <c r="S11" s="21" t="s">
        <v>84</v>
      </c>
    </row>
    <row r="12" spans="1:19">
      <c r="A12" s="17" t="str">
        <f t="shared" si="0"/>
        <v>（２）_イへき地患者輸送車_艇_</v>
      </c>
      <c r="B12" s="61" t="s">
        <v>74</v>
      </c>
      <c r="C12" s="60" t="s">
        <v>126</v>
      </c>
      <c r="D12" s="63" t="s">
        <v>59</v>
      </c>
      <c r="E12" s="59" t="s">
        <v>45</v>
      </c>
      <c r="F12" s="63" t="s">
        <v>46</v>
      </c>
      <c r="G12" s="63" t="s">
        <v>47</v>
      </c>
      <c r="H12" s="27">
        <v>4</v>
      </c>
      <c r="Q12" s="17" t="s">
        <v>74</v>
      </c>
      <c r="S12" s="21" t="s">
        <v>91</v>
      </c>
    </row>
    <row r="13" spans="1:19">
      <c r="A13" s="17" t="str">
        <f t="shared" si="0"/>
        <v>（２）_ウへき地患者輸送車_艇_</v>
      </c>
      <c r="B13" s="61" t="s">
        <v>75</v>
      </c>
      <c r="C13" s="60" t="s">
        <v>126</v>
      </c>
      <c r="D13" s="63" t="s">
        <v>59</v>
      </c>
      <c r="E13" s="59" t="s">
        <v>45</v>
      </c>
      <c r="F13" s="63" t="s">
        <v>46</v>
      </c>
      <c r="G13" s="63" t="s">
        <v>47</v>
      </c>
      <c r="H13" s="27">
        <v>2</v>
      </c>
      <c r="Q13" s="17" t="s">
        <v>75</v>
      </c>
    </row>
    <row r="14" spans="1:19">
      <c r="A14" s="17" t="str">
        <f t="shared" si="0"/>
        <v>（２）_エへき地患者輸送車_艇_</v>
      </c>
      <c r="B14" s="61" t="s">
        <v>76</v>
      </c>
      <c r="C14" s="60" t="s">
        <v>126</v>
      </c>
      <c r="D14" s="63" t="s">
        <v>59</v>
      </c>
      <c r="E14" s="59" t="s">
        <v>45</v>
      </c>
      <c r="F14" s="63" t="s">
        <v>46</v>
      </c>
      <c r="G14" s="63" t="s">
        <v>47</v>
      </c>
      <c r="H14" s="27">
        <v>4</v>
      </c>
      <c r="Q14" s="17" t="s">
        <v>76</v>
      </c>
    </row>
    <row r="15" spans="1:19">
      <c r="A15" s="17" t="str">
        <f t="shared" si="0"/>
        <v>（３）_アへき地巡回診療車_船_</v>
      </c>
      <c r="B15" s="30" t="s">
        <v>77</v>
      </c>
      <c r="C15" s="31" t="s">
        <v>130</v>
      </c>
      <c r="D15" s="28" t="s">
        <v>48</v>
      </c>
      <c r="E15" s="29" t="s">
        <v>57</v>
      </c>
      <c r="F15" s="28" t="s">
        <v>49</v>
      </c>
      <c r="G15" s="28" t="s">
        <v>58</v>
      </c>
      <c r="H15" s="27">
        <v>1</v>
      </c>
      <c r="J15" s="17" t="str">
        <f t="shared" si="1"/>
        <v>へき地巡回診療車_船_巡回診療車</v>
      </c>
      <c r="K15" s="17" t="str">
        <f t="shared" si="2"/>
        <v>へき地巡回診療車_船_巡回診療用雪上車</v>
      </c>
      <c r="L15" s="17" t="str">
        <f t="shared" si="2"/>
        <v>へき地巡回診療車_船_巡回診療船</v>
      </c>
      <c r="M15" s="17" t="str">
        <f t="shared" si="2"/>
        <v>へき地巡回診療車_船_歯科巡回診療車</v>
      </c>
      <c r="Q15" s="17" t="s">
        <v>77</v>
      </c>
    </row>
    <row r="16" spans="1:19">
      <c r="A16" s="17" t="str">
        <f t="shared" si="0"/>
        <v>（３）_イへき地巡回診療車_船_</v>
      </c>
      <c r="B16" s="61" t="s">
        <v>78</v>
      </c>
      <c r="C16" s="60" t="s">
        <v>129</v>
      </c>
      <c r="D16" s="63" t="s">
        <v>48</v>
      </c>
      <c r="E16" s="59" t="s">
        <v>57</v>
      </c>
      <c r="F16" s="63" t="s">
        <v>49</v>
      </c>
      <c r="G16" s="63" t="s">
        <v>58</v>
      </c>
      <c r="H16" s="27">
        <v>1</v>
      </c>
      <c r="Q16" s="17" t="s">
        <v>78</v>
      </c>
    </row>
    <row r="17" spans="1:17">
      <c r="A17" s="17" t="str">
        <f t="shared" si="0"/>
        <v>（３）_ウへき地巡回診療車_船_</v>
      </c>
      <c r="B17" s="61" t="s">
        <v>79</v>
      </c>
      <c r="C17" s="60" t="s">
        <v>129</v>
      </c>
      <c r="D17" s="63" t="s">
        <v>48</v>
      </c>
      <c r="E17" s="59" t="s">
        <v>57</v>
      </c>
      <c r="F17" s="63" t="s">
        <v>49</v>
      </c>
      <c r="G17" s="63" t="s">
        <v>58</v>
      </c>
      <c r="H17" s="27">
        <v>4</v>
      </c>
      <c r="Q17" s="17" t="s">
        <v>79</v>
      </c>
    </row>
    <row r="18" spans="1:17">
      <c r="A18" s="17" t="str">
        <f t="shared" si="0"/>
        <v>（３）_エへき地巡回診療車_船_</v>
      </c>
      <c r="B18" s="61" t="s">
        <v>80</v>
      </c>
      <c r="C18" s="60" t="s">
        <v>129</v>
      </c>
      <c r="D18" s="63" t="s">
        <v>48</v>
      </c>
      <c r="E18" s="59" t="s">
        <v>57</v>
      </c>
      <c r="F18" s="63" t="s">
        <v>49</v>
      </c>
      <c r="G18" s="63" t="s">
        <v>58</v>
      </c>
      <c r="H18" s="27">
        <v>2</v>
      </c>
      <c r="Q18" s="17" t="s">
        <v>80</v>
      </c>
    </row>
    <row r="19" spans="1:17">
      <c r="A19" s="17" t="str">
        <f t="shared" si="0"/>
        <v>（４）離島歯科巡回診療設備</v>
      </c>
      <c r="B19" s="21" t="s">
        <v>81</v>
      </c>
      <c r="C19" s="22" t="s">
        <v>103</v>
      </c>
      <c r="D19" s="28" t="s">
        <v>50</v>
      </c>
      <c r="E19" s="29" t="s">
        <v>51</v>
      </c>
      <c r="F19" s="25"/>
      <c r="G19" s="26"/>
      <c r="H19" s="27">
        <v>1</v>
      </c>
      <c r="J19" s="17" t="str">
        <f t="shared" si="1"/>
        <v>離島歯科巡回診療設備遠隔型離島用設備</v>
      </c>
      <c r="K19" s="17" t="str">
        <f t="shared" si="2"/>
        <v>離島歯科巡回診療設備近接型離島用設備</v>
      </c>
      <c r="Q19" s="17" t="s">
        <v>101</v>
      </c>
    </row>
    <row r="20" spans="1:17">
      <c r="A20" s="17" t="str">
        <f t="shared" si="0"/>
        <v>（５）_ア過疎地域等特定診療所設備</v>
      </c>
      <c r="B20" s="21" t="s">
        <v>101</v>
      </c>
      <c r="C20" s="22" t="s">
        <v>107</v>
      </c>
      <c r="D20" s="28" t="s">
        <v>44</v>
      </c>
      <c r="E20" s="25"/>
      <c r="F20" s="25"/>
      <c r="G20" s="26"/>
      <c r="H20" s="27">
        <v>1</v>
      </c>
      <c r="J20" s="17" t="str">
        <f t="shared" si="1"/>
        <v>過疎地域等特定診療所設備医療機器整備費</v>
      </c>
      <c r="Q20" s="17" t="s">
        <v>82</v>
      </c>
    </row>
    <row r="21" spans="1:17">
      <c r="A21" s="17" t="str">
        <f t="shared" si="0"/>
        <v>（５）_イ過疎地域等特定診療所設備</v>
      </c>
      <c r="B21" s="61" t="s">
        <v>82</v>
      </c>
      <c r="C21" s="60" t="s">
        <v>107</v>
      </c>
      <c r="D21" s="63" t="s">
        <v>44</v>
      </c>
      <c r="E21" s="25"/>
      <c r="F21" s="25"/>
      <c r="G21" s="26"/>
      <c r="H21" s="27">
        <v>3</v>
      </c>
      <c r="Q21" s="17" t="s">
        <v>85</v>
      </c>
    </row>
    <row r="22" spans="1:17">
      <c r="A22" s="17" t="str">
        <f t="shared" si="0"/>
        <v>（６）沖縄医療施設設備整備事業</v>
      </c>
      <c r="B22" s="21" t="s">
        <v>83</v>
      </c>
      <c r="C22" s="22" t="s">
        <v>141</v>
      </c>
      <c r="D22" s="28" t="s">
        <v>44</v>
      </c>
      <c r="E22" s="25"/>
      <c r="F22" s="25"/>
      <c r="G22" s="26"/>
      <c r="H22" s="27">
        <v>1</v>
      </c>
      <c r="J22" s="17" t="str">
        <f t="shared" si="1"/>
        <v>沖縄医療施設設備整備事業医療機器整備費</v>
      </c>
      <c r="Q22" s="17" t="s">
        <v>86</v>
      </c>
    </row>
    <row r="23" spans="1:17">
      <c r="A23" s="17" t="str">
        <f t="shared" si="0"/>
        <v>（７）奄美群島医療施設設備</v>
      </c>
      <c r="B23" s="21" t="s">
        <v>84</v>
      </c>
      <c r="C23" s="22" t="s">
        <v>108</v>
      </c>
      <c r="D23" s="28" t="s">
        <v>44</v>
      </c>
      <c r="E23" s="25"/>
      <c r="F23" s="25"/>
      <c r="G23" s="26"/>
      <c r="H23" s="27">
        <v>1</v>
      </c>
      <c r="J23" s="17" t="str">
        <f t="shared" si="1"/>
        <v>奄美群島医療施設設備医療機器整備費</v>
      </c>
      <c r="Q23" s="17" t="s">
        <v>87</v>
      </c>
    </row>
    <row r="24" spans="1:17">
      <c r="A24" s="17" t="str">
        <f t="shared" si="0"/>
        <v>（８）_アへき地保健指導所設備</v>
      </c>
      <c r="B24" s="21" t="s">
        <v>85</v>
      </c>
      <c r="C24" s="22" t="s">
        <v>109</v>
      </c>
      <c r="D24" s="28" t="s">
        <v>52</v>
      </c>
      <c r="E24" s="29" t="s">
        <v>147</v>
      </c>
      <c r="F24" s="25"/>
      <c r="G24" s="26"/>
      <c r="H24" s="27">
        <v>1</v>
      </c>
      <c r="J24" s="17" t="str">
        <f t="shared" si="1"/>
        <v>へき地保健指導所設備保健師用自動車</v>
      </c>
      <c r="K24" s="17" t="str">
        <f t="shared" si="2"/>
        <v>へき地保健指導所設備保健師用自動車_沖縄県_</v>
      </c>
      <c r="Q24" s="17" t="s">
        <v>88</v>
      </c>
    </row>
    <row r="25" spans="1:17">
      <c r="A25" s="17" t="str">
        <f t="shared" si="0"/>
        <v>（８）_イへき地保健指導所設備</v>
      </c>
      <c r="B25" s="61" t="s">
        <v>86</v>
      </c>
      <c r="C25" s="60" t="s">
        <v>109</v>
      </c>
      <c r="D25" s="63" t="s">
        <v>115</v>
      </c>
      <c r="E25" s="59" t="s">
        <v>147</v>
      </c>
      <c r="F25" s="25"/>
      <c r="G25" s="26"/>
      <c r="H25" s="27">
        <v>4</v>
      </c>
      <c r="Q25" s="17" t="s">
        <v>89</v>
      </c>
    </row>
    <row r="26" spans="1:17">
      <c r="A26" s="17" t="str">
        <f t="shared" si="0"/>
        <v>（９）_アへき地医療拠点病院設備</v>
      </c>
      <c r="B26" s="21" t="s">
        <v>87</v>
      </c>
      <c r="C26" s="22" t="s">
        <v>110</v>
      </c>
      <c r="D26" s="28" t="s">
        <v>44</v>
      </c>
      <c r="E26" s="29" t="s">
        <v>53</v>
      </c>
      <c r="F26" s="25"/>
      <c r="G26" s="26"/>
      <c r="H26" s="27">
        <v>1</v>
      </c>
      <c r="J26" s="17" t="str">
        <f t="shared" si="1"/>
        <v>へき地医療拠点病院設備医療機器整備費</v>
      </c>
      <c r="K26" s="17" t="str">
        <f t="shared" ref="K26" si="3">_xlfn.CONCAT($C26,E26)</f>
        <v>へき地医療拠点病院設備歯科医療機器等整備費</v>
      </c>
      <c r="Q26" s="17" t="s">
        <v>90</v>
      </c>
    </row>
    <row r="27" spans="1:17">
      <c r="A27" s="17" t="str">
        <f t="shared" si="0"/>
        <v>（９）_イへき地医療拠点病院設備</v>
      </c>
      <c r="B27" s="61" t="s">
        <v>88</v>
      </c>
      <c r="C27" s="60" t="s">
        <v>110</v>
      </c>
      <c r="D27" s="63" t="s">
        <v>44</v>
      </c>
      <c r="E27" s="59" t="s">
        <v>53</v>
      </c>
      <c r="F27" s="25"/>
      <c r="G27" s="26"/>
      <c r="H27" s="27">
        <v>2</v>
      </c>
      <c r="Q27" s="17" t="s">
        <v>92</v>
      </c>
    </row>
    <row r="28" spans="1:17">
      <c r="A28" s="17" t="str">
        <f t="shared" si="0"/>
        <v>（１０）_ア遠隔医療設備</v>
      </c>
      <c r="B28" s="21" t="s">
        <v>145</v>
      </c>
      <c r="C28" s="22" t="s">
        <v>111</v>
      </c>
      <c r="D28" s="28" t="s">
        <v>54</v>
      </c>
      <c r="E28" s="25"/>
      <c r="F28" s="25"/>
      <c r="G28" s="26"/>
      <c r="H28" s="27">
        <v>1</v>
      </c>
      <c r="J28" s="17" t="str">
        <f t="shared" si="1"/>
        <v>遠隔医療設備遠隔医療設備整備費</v>
      </c>
      <c r="Q28" s="17" t="s">
        <v>93</v>
      </c>
    </row>
    <row r="29" spans="1:17">
      <c r="A29" s="17" t="str">
        <f t="shared" si="0"/>
        <v>（１０）_イ遠隔医療設備</v>
      </c>
      <c r="B29" s="61" t="s">
        <v>90</v>
      </c>
      <c r="C29" s="60" t="s">
        <v>111</v>
      </c>
      <c r="D29" s="63" t="s">
        <v>54</v>
      </c>
      <c r="E29" s="25"/>
      <c r="F29" s="25"/>
      <c r="G29" s="26"/>
      <c r="H29" s="27">
        <v>4</v>
      </c>
      <c r="Q29" s="17" t="s">
        <v>94</v>
      </c>
    </row>
    <row r="30" spans="1:17">
      <c r="A30" s="17" t="str">
        <f t="shared" si="0"/>
        <v>（１１）臨床研修病院支援システム設備</v>
      </c>
      <c r="B30" s="21" t="s">
        <v>91</v>
      </c>
      <c r="C30" s="22" t="s">
        <v>104</v>
      </c>
      <c r="D30" s="28" t="s">
        <v>55</v>
      </c>
      <c r="E30" s="25"/>
      <c r="F30" s="25"/>
      <c r="G30" s="26"/>
      <c r="H30" s="27">
        <v>1</v>
      </c>
      <c r="J30" s="17" t="str">
        <f t="shared" si="1"/>
        <v>臨床研修病院支援システム設備情報通信機器</v>
      </c>
      <c r="Q30" s="17" t="s">
        <v>95</v>
      </c>
    </row>
    <row r="31" spans="1:17">
      <c r="A31" s="17" t="str">
        <f t="shared" si="0"/>
        <v>（１２）_アへき地・離島診療支援システム設備</v>
      </c>
      <c r="B31" s="21" t="s">
        <v>92</v>
      </c>
      <c r="C31" s="22" t="s">
        <v>105</v>
      </c>
      <c r="D31" s="28" t="s">
        <v>55</v>
      </c>
      <c r="E31" s="25"/>
      <c r="F31" s="25"/>
      <c r="G31" s="26"/>
      <c r="H31" s="27">
        <v>1</v>
      </c>
      <c r="J31" s="17" t="str">
        <f t="shared" si="1"/>
        <v>へき地・離島診療支援システム設備情報通信機器</v>
      </c>
      <c r="Q31" s="17" t="s">
        <v>96</v>
      </c>
    </row>
    <row r="32" spans="1:17">
      <c r="A32" s="17" t="str">
        <f t="shared" si="0"/>
        <v>（１２）_イへき地・離島診療支援システム設備</v>
      </c>
      <c r="B32" s="61" t="s">
        <v>93</v>
      </c>
      <c r="C32" s="60" t="s">
        <v>105</v>
      </c>
      <c r="D32" s="63" t="s">
        <v>55</v>
      </c>
      <c r="E32" s="25"/>
      <c r="F32" s="25"/>
      <c r="G32" s="26"/>
      <c r="H32" s="27">
        <v>4</v>
      </c>
      <c r="Q32" s="17" t="s">
        <v>97</v>
      </c>
    </row>
    <row r="33" spans="1:17">
      <c r="A33" s="17" t="str">
        <f t="shared" si="0"/>
        <v>（１３）_ア離島等患者宿泊施設設備</v>
      </c>
      <c r="B33" s="21" t="s">
        <v>94</v>
      </c>
      <c r="C33" s="22" t="s">
        <v>106</v>
      </c>
      <c r="D33" s="28" t="s">
        <v>56</v>
      </c>
      <c r="E33" s="25"/>
      <c r="F33" s="25"/>
      <c r="G33" s="26"/>
      <c r="H33" s="27">
        <v>1</v>
      </c>
      <c r="J33" s="17" t="str">
        <f t="shared" si="1"/>
        <v>離島等患者宿泊施設設備初度設備費</v>
      </c>
      <c r="Q33" s="17" t="s">
        <v>98</v>
      </c>
    </row>
    <row r="34" spans="1:17">
      <c r="A34" s="17" t="str">
        <f t="shared" si="0"/>
        <v>（１３）_イ離島等患者宿泊施設設備</v>
      </c>
      <c r="B34" s="61" t="s">
        <v>95</v>
      </c>
      <c r="C34" s="60" t="s">
        <v>106</v>
      </c>
      <c r="D34" s="63" t="s">
        <v>56</v>
      </c>
      <c r="E34" s="25"/>
      <c r="F34" s="25"/>
      <c r="G34" s="26"/>
      <c r="H34" s="27">
        <v>5</v>
      </c>
      <c r="Q34" s="17" t="s">
        <v>99</v>
      </c>
    </row>
    <row r="35" spans="1:17">
      <c r="A35" s="17" t="str">
        <f t="shared" si="0"/>
        <v>（１４）_ア分娩設備取扱施設</v>
      </c>
      <c r="B35" s="21" t="s">
        <v>218</v>
      </c>
      <c r="C35" s="22" t="s">
        <v>138</v>
      </c>
      <c r="D35" s="28" t="s">
        <v>44</v>
      </c>
      <c r="E35" s="25"/>
      <c r="F35" s="25"/>
      <c r="G35" s="26"/>
      <c r="H35" s="27">
        <v>1</v>
      </c>
      <c r="J35" s="17" t="str">
        <f t="shared" si="1"/>
        <v>分娩設備取扱施設医療機器整備費</v>
      </c>
      <c r="Q35" s="17" t="s">
        <v>232</v>
      </c>
    </row>
    <row r="36" spans="1:17">
      <c r="A36" s="17" t="str">
        <f t="shared" si="0"/>
        <v>（１４）_イ分娩設備取扱施設</v>
      </c>
      <c r="B36" s="61" t="s">
        <v>219</v>
      </c>
      <c r="C36" s="60" t="s">
        <v>138</v>
      </c>
      <c r="D36" s="63" t="s">
        <v>44</v>
      </c>
      <c r="E36" s="25"/>
      <c r="F36" s="25"/>
      <c r="G36" s="26"/>
      <c r="H36" s="27">
        <v>4</v>
      </c>
      <c r="Q36" s="17" t="s">
        <v>233</v>
      </c>
    </row>
    <row r="37" spans="1:17">
      <c r="A37" s="17" t="str">
        <f t="shared" si="0"/>
        <v>（１５）_アICTを活用した産科医師少数地域に対する妊産婦モニタリング支援設備整備事業</v>
      </c>
      <c r="B37" s="21" t="s">
        <v>220</v>
      </c>
      <c r="C37" s="101" t="s">
        <v>131</v>
      </c>
      <c r="D37" s="104" t="s">
        <v>132</v>
      </c>
      <c r="E37" s="25"/>
      <c r="F37" s="25"/>
      <c r="G37" s="26"/>
      <c r="H37" s="27">
        <v>1</v>
      </c>
      <c r="J37" s="17" t="str">
        <f t="shared" si="1"/>
        <v>ICTを活用した産科医師少数地域に対する妊産婦モニタリング支援設備整備事業情報通信機器</v>
      </c>
      <c r="Q37" s="17" t="s">
        <v>180</v>
      </c>
    </row>
    <row r="38" spans="1:17">
      <c r="A38" s="17" t="str">
        <f t="shared" si="0"/>
        <v>（１５）_イICTを活用した産科医師少数地域に対する妊産婦モニタリング支援設備整備事業</v>
      </c>
      <c r="B38" s="61" t="s">
        <v>221</v>
      </c>
      <c r="C38" s="186" t="s">
        <v>131</v>
      </c>
      <c r="D38" s="63" t="s">
        <v>133</v>
      </c>
      <c r="E38" s="25"/>
      <c r="F38" s="25"/>
      <c r="G38" s="26"/>
      <c r="H38" s="27">
        <v>4</v>
      </c>
      <c r="Q38" s="17" t="s">
        <v>117</v>
      </c>
    </row>
    <row r="39" spans="1:17">
      <c r="A39" s="17" t="str">
        <f t="shared" si="0"/>
        <v>（１６）_ア解剖・死亡時画像診断等設備</v>
      </c>
      <c r="B39" s="21" t="s">
        <v>222</v>
      </c>
      <c r="C39" s="22" t="s">
        <v>200</v>
      </c>
      <c r="D39" s="28" t="s">
        <v>199</v>
      </c>
      <c r="E39" s="25"/>
      <c r="F39" s="25"/>
      <c r="G39" s="26"/>
      <c r="H39" s="27">
        <v>1</v>
      </c>
      <c r="J39" s="17" t="str">
        <f t="shared" si="1"/>
        <v>解剖・死亡時画像診断等設備医療機器等整備費</v>
      </c>
      <c r="Q39" s="17" t="s">
        <v>181</v>
      </c>
    </row>
    <row r="40" spans="1:17">
      <c r="A40" s="17" t="str">
        <f t="shared" si="0"/>
        <v>（１６）_イ解剖・死亡時画像診断等設備</v>
      </c>
      <c r="B40" s="61" t="s">
        <v>223</v>
      </c>
      <c r="C40" s="60" t="s">
        <v>200</v>
      </c>
      <c r="D40" s="62" t="s">
        <v>199</v>
      </c>
      <c r="E40" s="32"/>
      <c r="F40" s="25"/>
      <c r="G40" s="26"/>
      <c r="H40" s="27">
        <v>4</v>
      </c>
      <c r="Q40" s="17" t="s">
        <v>119</v>
      </c>
    </row>
    <row r="41" spans="1:17">
      <c r="A41" s="17" t="str">
        <f t="shared" si="0"/>
        <v>（１７）_ア実践的手術手技向上研修実施機関設備</v>
      </c>
      <c r="B41" s="21" t="s">
        <v>116</v>
      </c>
      <c r="C41" s="22" t="s">
        <v>118</v>
      </c>
      <c r="D41" s="29" t="s">
        <v>120</v>
      </c>
      <c r="E41" s="22"/>
      <c r="F41" s="25"/>
      <c r="G41" s="26"/>
      <c r="H41" s="27">
        <v>1</v>
      </c>
      <c r="J41" s="17" t="str">
        <f t="shared" si="1"/>
        <v>実践的手術手技向上研修実施機関設備医療機器等整備費</v>
      </c>
      <c r="Q41" s="17" t="s">
        <v>224</v>
      </c>
    </row>
    <row r="42" spans="1:17">
      <c r="A42" s="17" t="str">
        <f t="shared" si="0"/>
        <v>（１７）_イ実践的手術手技向上研修実施機関設備</v>
      </c>
      <c r="B42" s="61" t="s">
        <v>134</v>
      </c>
      <c r="C42" s="60" t="s">
        <v>118</v>
      </c>
      <c r="D42" s="59" t="s">
        <v>120</v>
      </c>
      <c r="E42" s="60"/>
      <c r="F42" s="25"/>
      <c r="G42" s="26"/>
      <c r="H42" s="27">
        <v>4</v>
      </c>
      <c r="Q42" s="17" t="s">
        <v>225</v>
      </c>
    </row>
    <row r="43" spans="1:17" ht="24">
      <c r="A43" s="17" t="str">
        <f t="shared" si="0"/>
        <v>（１８）_ア在宅人工呼吸器使用者非常用電源整備事業</v>
      </c>
      <c r="B43" s="21" t="s">
        <v>135</v>
      </c>
      <c r="C43" s="22" t="s">
        <v>139</v>
      </c>
      <c r="D43" s="24" t="s">
        <v>140</v>
      </c>
      <c r="E43" s="25"/>
      <c r="F43" s="25"/>
      <c r="G43" s="26"/>
      <c r="H43" s="27">
        <v>1</v>
      </c>
      <c r="J43" s="17" t="str">
        <f>_xlfn.CONCAT($C43,D43)</f>
        <v>在宅人工呼吸器使用者非常用電源整備事業簡易自家発電装置等整備費</v>
      </c>
    </row>
    <row r="44" spans="1:17" ht="24">
      <c r="A44" s="17" t="str">
        <f t="shared" si="0"/>
        <v>（１８）_イ在宅人工呼吸器使用者非常用電源整備事業</v>
      </c>
      <c r="B44" s="61" t="s">
        <v>136</v>
      </c>
      <c r="C44" s="60" t="s">
        <v>139</v>
      </c>
      <c r="D44" s="59" t="s">
        <v>140</v>
      </c>
      <c r="E44" s="33"/>
      <c r="F44" s="33"/>
      <c r="G44" s="34"/>
      <c r="H44" s="27">
        <v>4</v>
      </c>
    </row>
    <row r="45" spans="1:17">
      <c r="A45" s="17" t="str">
        <f t="shared" si="0"/>
        <v>（２１）_ア重点医師偏在対策支援区域における診療所の承継・開業支援</v>
      </c>
      <c r="B45" s="30" t="s">
        <v>224</v>
      </c>
      <c r="C45" s="102" t="s">
        <v>216</v>
      </c>
      <c r="D45" s="105" t="s">
        <v>120</v>
      </c>
      <c r="E45" s="22"/>
      <c r="F45" s="22"/>
      <c r="G45" s="22"/>
      <c r="H45" s="27">
        <v>1</v>
      </c>
      <c r="J45" s="17" t="str">
        <f>_xlfn.CONCAT($C45,D45)</f>
        <v>重点医師偏在対策支援区域における診療所の承継・開業支援医療機器等整備費</v>
      </c>
    </row>
    <row r="46" spans="1:17">
      <c r="A46" s="17" t="str">
        <f t="shared" si="0"/>
        <v>（２１）_イ重点医師偏在対策支援区域における診療所の承継・開業支援</v>
      </c>
      <c r="B46" s="61" t="s">
        <v>225</v>
      </c>
      <c r="C46" s="103" t="s">
        <v>216</v>
      </c>
      <c r="D46" s="59" t="s">
        <v>120</v>
      </c>
      <c r="E46" s="22"/>
      <c r="F46" s="22"/>
      <c r="G46" s="22"/>
      <c r="H46" s="27">
        <v>6</v>
      </c>
    </row>
  </sheetData>
  <autoFilter ref="A2:H44" xr:uid="{00000000-0001-0000-0200-000000000000}"/>
  <mergeCells count="2">
    <mergeCell ref="C3:C6"/>
    <mergeCell ref="D3:G6"/>
  </mergeCells>
  <phoneticPr fontId="2"/>
  <printOptions horizontalCentered="1"/>
  <pageMargins left="0.59055118110236227" right="0.59055118110236227" top="0.59055118110236227" bottom="0.59055118110236227" header="0.39370078740157483" footer="0.39370078740157483"/>
  <pageSetup paperSize="9" scale="72" orientation="landscape" r:id="rId1"/>
  <drawing r:id="rId2"/>
  <legacyDrawing r:id="rId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tabColor theme="1"/>
    <pageSetUpPr fitToPage="1"/>
  </sheetPr>
  <dimension ref="A1:W42"/>
  <sheetViews>
    <sheetView zoomScaleNormal="100" workbookViewId="0">
      <pane xSplit="2" ySplit="4" topLeftCell="C5" activePane="bottomRight" state="frozen"/>
      <selection activeCell="C7" sqref="C7"/>
      <selection pane="topRight" activeCell="C7" sqref="C7"/>
      <selection pane="bottomLeft" activeCell="C7" sqref="C7"/>
      <selection pane="bottomRight" activeCell="C7" sqref="C7"/>
    </sheetView>
  </sheetViews>
  <sheetFormatPr defaultColWidth="9" defaultRowHeight="12"/>
  <cols>
    <col min="1" max="1" width="11.26953125" style="49" bestFit="1" customWidth="1"/>
    <col min="2" max="2" width="78.6328125" style="49" bestFit="1" customWidth="1"/>
    <col min="3" max="3" width="9.36328125" style="49" bestFit="1" customWidth="1"/>
    <col min="4" max="16384" width="9" style="49"/>
  </cols>
  <sheetData>
    <row r="1" spans="1:23">
      <c r="A1" s="48" t="s">
        <v>43</v>
      </c>
    </row>
    <row r="3" spans="1:23">
      <c r="A3" s="228" t="s">
        <v>112</v>
      </c>
      <c r="B3" s="230" t="s">
        <v>41</v>
      </c>
      <c r="C3" s="50" t="s">
        <v>42</v>
      </c>
      <c r="D3" s="51"/>
      <c r="E3" s="51"/>
      <c r="F3" s="51"/>
      <c r="G3" s="51"/>
      <c r="H3" s="51"/>
      <c r="I3" s="51"/>
      <c r="J3" s="51"/>
      <c r="K3" s="51"/>
      <c r="L3" s="51"/>
      <c r="M3" s="51"/>
      <c r="N3" s="51"/>
      <c r="O3" s="51"/>
      <c r="P3" s="51"/>
      <c r="Q3" s="51"/>
      <c r="R3" s="51"/>
      <c r="S3" s="51"/>
      <c r="T3" s="51"/>
      <c r="U3" s="51"/>
      <c r="V3" s="52"/>
      <c r="W3" s="57"/>
    </row>
    <row r="4" spans="1:23" ht="36">
      <c r="A4" s="229"/>
      <c r="B4" s="231"/>
      <c r="C4" s="53" t="s">
        <v>44</v>
      </c>
      <c r="D4" s="53" t="s">
        <v>148</v>
      </c>
      <c r="E4" s="53" t="s">
        <v>69</v>
      </c>
      <c r="F4" s="53" t="s">
        <v>45</v>
      </c>
      <c r="G4" s="53" t="s">
        <v>46</v>
      </c>
      <c r="H4" s="53" t="s">
        <v>47</v>
      </c>
      <c r="I4" s="53" t="s">
        <v>48</v>
      </c>
      <c r="J4" s="53" t="s">
        <v>57</v>
      </c>
      <c r="K4" s="53" t="s">
        <v>49</v>
      </c>
      <c r="L4" s="53" t="s">
        <v>58</v>
      </c>
      <c r="M4" s="53" t="s">
        <v>50</v>
      </c>
      <c r="N4" s="53" t="s">
        <v>51</v>
      </c>
      <c r="O4" s="53" t="s">
        <v>113</v>
      </c>
      <c r="P4" s="54" t="s">
        <v>147</v>
      </c>
      <c r="Q4" s="54" t="s">
        <v>53</v>
      </c>
      <c r="R4" s="54" t="s">
        <v>54</v>
      </c>
      <c r="S4" s="54" t="s">
        <v>55</v>
      </c>
      <c r="T4" s="54" t="s">
        <v>56</v>
      </c>
      <c r="U4" s="54" t="s">
        <v>121</v>
      </c>
      <c r="V4" s="54" t="s">
        <v>122</v>
      </c>
      <c r="W4" s="54" t="s">
        <v>140</v>
      </c>
    </row>
    <row r="5" spans="1:23">
      <c r="A5" s="31" t="s">
        <v>71</v>
      </c>
      <c r="B5" s="31" t="s">
        <v>102</v>
      </c>
      <c r="C5" s="55">
        <v>0.5</v>
      </c>
      <c r="D5" s="55">
        <v>0.75</v>
      </c>
      <c r="E5" s="108"/>
      <c r="F5" s="108"/>
      <c r="G5" s="108"/>
      <c r="H5" s="108"/>
      <c r="I5" s="108"/>
      <c r="J5" s="108"/>
      <c r="K5" s="108"/>
      <c r="L5" s="108"/>
      <c r="M5" s="108"/>
      <c r="N5" s="108"/>
      <c r="O5" s="108"/>
      <c r="P5" s="109"/>
      <c r="Q5" s="109"/>
      <c r="R5" s="109"/>
      <c r="S5" s="109"/>
      <c r="T5" s="109"/>
      <c r="U5" s="109"/>
      <c r="V5" s="109"/>
      <c r="W5" s="110"/>
    </row>
    <row r="6" spans="1:23">
      <c r="A6" s="31" t="s">
        <v>72</v>
      </c>
      <c r="B6" s="31" t="s">
        <v>102</v>
      </c>
      <c r="C6" s="55">
        <v>0.5</v>
      </c>
      <c r="D6" s="55">
        <v>0.75</v>
      </c>
      <c r="E6" s="108"/>
      <c r="F6" s="108"/>
      <c r="G6" s="108"/>
      <c r="H6" s="108"/>
      <c r="I6" s="108"/>
      <c r="J6" s="108"/>
      <c r="K6" s="108"/>
      <c r="L6" s="108"/>
      <c r="M6" s="108"/>
      <c r="N6" s="108"/>
      <c r="O6" s="108"/>
      <c r="P6" s="109"/>
      <c r="Q6" s="109"/>
      <c r="R6" s="109"/>
      <c r="S6" s="109"/>
      <c r="T6" s="109"/>
      <c r="U6" s="109"/>
      <c r="V6" s="109"/>
      <c r="W6" s="110"/>
    </row>
    <row r="7" spans="1:23">
      <c r="A7" s="31" t="s">
        <v>73</v>
      </c>
      <c r="B7" s="31" t="s">
        <v>125</v>
      </c>
      <c r="C7" s="108"/>
      <c r="D7" s="108"/>
      <c r="E7" s="55">
        <v>0.5</v>
      </c>
      <c r="F7" s="55">
        <v>0.5</v>
      </c>
      <c r="G7" s="55">
        <v>0.5</v>
      </c>
      <c r="H7" s="55">
        <v>0.5</v>
      </c>
      <c r="I7" s="108"/>
      <c r="J7" s="108"/>
      <c r="K7" s="108"/>
      <c r="L7" s="108"/>
      <c r="M7" s="108"/>
      <c r="N7" s="108"/>
      <c r="O7" s="108"/>
      <c r="P7" s="109"/>
      <c r="Q7" s="109"/>
      <c r="R7" s="109"/>
      <c r="S7" s="109"/>
      <c r="T7" s="109"/>
      <c r="U7" s="109"/>
      <c r="V7" s="109"/>
      <c r="W7" s="110"/>
    </row>
    <row r="8" spans="1:23">
      <c r="A8" s="31" t="s">
        <v>74</v>
      </c>
      <c r="B8" s="31" t="s">
        <v>125</v>
      </c>
      <c r="C8" s="108"/>
      <c r="D8" s="108"/>
      <c r="E8" s="55">
        <v>0.5</v>
      </c>
      <c r="F8" s="55">
        <v>0.5</v>
      </c>
      <c r="G8" s="55">
        <v>0.5</v>
      </c>
      <c r="H8" s="55">
        <v>0.5</v>
      </c>
      <c r="I8" s="108"/>
      <c r="J8" s="108"/>
      <c r="K8" s="108"/>
      <c r="L8" s="108"/>
      <c r="M8" s="108"/>
      <c r="N8" s="108"/>
      <c r="O8" s="108"/>
      <c r="P8" s="109"/>
      <c r="Q8" s="109"/>
      <c r="R8" s="109"/>
      <c r="S8" s="109"/>
      <c r="T8" s="109"/>
      <c r="U8" s="109"/>
      <c r="V8" s="109"/>
      <c r="W8" s="110"/>
    </row>
    <row r="9" spans="1:23">
      <c r="A9" s="31" t="s">
        <v>75</v>
      </c>
      <c r="B9" s="31" t="s">
        <v>125</v>
      </c>
      <c r="C9" s="108"/>
      <c r="D9" s="108"/>
      <c r="E9" s="55">
        <v>0.5</v>
      </c>
      <c r="F9" s="55">
        <v>0.5</v>
      </c>
      <c r="G9" s="55">
        <v>0.5</v>
      </c>
      <c r="H9" s="55">
        <v>0.5</v>
      </c>
      <c r="I9" s="108"/>
      <c r="J9" s="108"/>
      <c r="K9" s="108"/>
      <c r="L9" s="108"/>
      <c r="M9" s="108"/>
      <c r="N9" s="108"/>
      <c r="O9" s="108"/>
      <c r="P9" s="109"/>
      <c r="Q9" s="109"/>
      <c r="R9" s="109"/>
      <c r="S9" s="109"/>
      <c r="T9" s="109"/>
      <c r="U9" s="109"/>
      <c r="V9" s="109"/>
      <c r="W9" s="110"/>
    </row>
    <row r="10" spans="1:23">
      <c r="A10" s="31" t="s">
        <v>76</v>
      </c>
      <c r="B10" s="31" t="s">
        <v>125</v>
      </c>
      <c r="C10" s="108"/>
      <c r="D10" s="108"/>
      <c r="E10" s="55">
        <v>0.5</v>
      </c>
      <c r="F10" s="55">
        <v>0.5</v>
      </c>
      <c r="G10" s="55">
        <v>0.5</v>
      </c>
      <c r="H10" s="55">
        <v>0.5</v>
      </c>
      <c r="I10" s="108"/>
      <c r="J10" s="108"/>
      <c r="K10" s="108"/>
      <c r="L10" s="108"/>
      <c r="M10" s="108"/>
      <c r="N10" s="108"/>
      <c r="O10" s="108"/>
      <c r="P10" s="109"/>
      <c r="Q10" s="109"/>
      <c r="R10" s="109"/>
      <c r="S10" s="109"/>
      <c r="T10" s="109"/>
      <c r="U10" s="109"/>
      <c r="V10" s="109"/>
      <c r="W10" s="110"/>
    </row>
    <row r="11" spans="1:23">
      <c r="A11" s="31" t="s">
        <v>77</v>
      </c>
      <c r="B11" s="31" t="s">
        <v>128</v>
      </c>
      <c r="C11" s="108"/>
      <c r="D11" s="108"/>
      <c r="E11" s="108"/>
      <c r="F11" s="108"/>
      <c r="G11" s="108"/>
      <c r="H11" s="108"/>
      <c r="I11" s="55">
        <v>0.5</v>
      </c>
      <c r="J11" s="55">
        <v>0.5</v>
      </c>
      <c r="K11" s="55">
        <v>0.5</v>
      </c>
      <c r="L11" s="55">
        <v>0.5</v>
      </c>
      <c r="M11" s="108"/>
      <c r="N11" s="108"/>
      <c r="O11" s="108"/>
      <c r="P11" s="109"/>
      <c r="Q11" s="109"/>
      <c r="R11" s="109"/>
      <c r="S11" s="109"/>
      <c r="T11" s="109"/>
      <c r="U11" s="109"/>
      <c r="V11" s="109"/>
      <c r="W11" s="110"/>
    </row>
    <row r="12" spans="1:23">
      <c r="A12" s="31" t="s">
        <v>78</v>
      </c>
      <c r="B12" s="31" t="s">
        <v>128</v>
      </c>
      <c r="C12" s="108"/>
      <c r="D12" s="108"/>
      <c r="E12" s="108"/>
      <c r="F12" s="108"/>
      <c r="G12" s="108"/>
      <c r="H12" s="108"/>
      <c r="I12" s="55">
        <v>0.5</v>
      </c>
      <c r="J12" s="55">
        <v>0.5</v>
      </c>
      <c r="K12" s="55">
        <v>0.5</v>
      </c>
      <c r="L12" s="55">
        <v>0.5</v>
      </c>
      <c r="M12" s="108"/>
      <c r="N12" s="108"/>
      <c r="O12" s="108"/>
      <c r="P12" s="109"/>
      <c r="Q12" s="109"/>
      <c r="R12" s="109"/>
      <c r="S12" s="109"/>
      <c r="T12" s="109"/>
      <c r="U12" s="109"/>
      <c r="V12" s="109"/>
      <c r="W12" s="110"/>
    </row>
    <row r="13" spans="1:23">
      <c r="A13" s="31" t="s">
        <v>79</v>
      </c>
      <c r="B13" s="31" t="s">
        <v>128</v>
      </c>
      <c r="C13" s="108"/>
      <c r="D13" s="108"/>
      <c r="E13" s="108"/>
      <c r="F13" s="108"/>
      <c r="G13" s="108"/>
      <c r="H13" s="108"/>
      <c r="I13" s="55">
        <v>0.5</v>
      </c>
      <c r="J13" s="55">
        <v>0.5</v>
      </c>
      <c r="K13" s="55">
        <v>0.5</v>
      </c>
      <c r="L13" s="55">
        <v>0.5</v>
      </c>
      <c r="M13" s="108"/>
      <c r="N13" s="108"/>
      <c r="O13" s="108"/>
      <c r="P13" s="109"/>
      <c r="Q13" s="109"/>
      <c r="R13" s="109"/>
      <c r="S13" s="109"/>
      <c r="T13" s="109"/>
      <c r="U13" s="109"/>
      <c r="V13" s="109"/>
      <c r="W13" s="110"/>
    </row>
    <row r="14" spans="1:23">
      <c r="A14" s="31" t="s">
        <v>80</v>
      </c>
      <c r="B14" s="31" t="s">
        <v>128</v>
      </c>
      <c r="C14" s="108"/>
      <c r="D14" s="108"/>
      <c r="E14" s="108"/>
      <c r="F14" s="108"/>
      <c r="G14" s="108"/>
      <c r="H14" s="108"/>
      <c r="I14" s="55">
        <v>0.5</v>
      </c>
      <c r="J14" s="55">
        <v>0.5</v>
      </c>
      <c r="K14" s="55">
        <v>0.5</v>
      </c>
      <c r="L14" s="55">
        <v>0.5</v>
      </c>
      <c r="M14" s="108"/>
      <c r="N14" s="108"/>
      <c r="O14" s="108"/>
      <c r="P14" s="109"/>
      <c r="Q14" s="109"/>
      <c r="R14" s="109"/>
      <c r="S14" s="109"/>
      <c r="T14" s="109"/>
      <c r="U14" s="109"/>
      <c r="V14" s="109"/>
      <c r="W14" s="110"/>
    </row>
    <row r="15" spans="1:23">
      <c r="A15" s="31" t="s">
        <v>81</v>
      </c>
      <c r="B15" s="31" t="s">
        <v>103</v>
      </c>
      <c r="C15" s="108"/>
      <c r="D15" s="108"/>
      <c r="E15" s="108"/>
      <c r="F15" s="108"/>
      <c r="G15" s="108"/>
      <c r="H15" s="108"/>
      <c r="I15" s="108"/>
      <c r="J15" s="108"/>
      <c r="K15" s="108"/>
      <c r="L15" s="108"/>
      <c r="M15" s="55">
        <v>0.5</v>
      </c>
      <c r="N15" s="55">
        <v>0.5</v>
      </c>
      <c r="O15" s="108"/>
      <c r="P15" s="109"/>
      <c r="Q15" s="109"/>
      <c r="R15" s="109"/>
      <c r="S15" s="109"/>
      <c r="T15" s="109"/>
      <c r="U15" s="109"/>
      <c r="V15" s="109"/>
      <c r="W15" s="110"/>
    </row>
    <row r="16" spans="1:23">
      <c r="A16" s="31" t="s">
        <v>101</v>
      </c>
      <c r="B16" s="31" t="s">
        <v>107</v>
      </c>
      <c r="C16" s="55">
        <v>0.5</v>
      </c>
      <c r="D16" s="108"/>
      <c r="E16" s="108"/>
      <c r="F16" s="108"/>
      <c r="G16" s="108"/>
      <c r="H16" s="108"/>
      <c r="I16" s="108"/>
      <c r="J16" s="108"/>
      <c r="K16" s="108"/>
      <c r="L16" s="108"/>
      <c r="M16" s="108"/>
      <c r="N16" s="108"/>
      <c r="O16" s="108"/>
      <c r="P16" s="109"/>
      <c r="Q16" s="109"/>
      <c r="R16" s="109"/>
      <c r="S16" s="109"/>
      <c r="T16" s="109"/>
      <c r="U16" s="109"/>
      <c r="V16" s="109"/>
      <c r="W16" s="110"/>
    </row>
    <row r="17" spans="1:23">
      <c r="A17" s="31" t="s">
        <v>82</v>
      </c>
      <c r="B17" s="31" t="s">
        <v>107</v>
      </c>
      <c r="C17" s="55">
        <v>0.5</v>
      </c>
      <c r="D17" s="108"/>
      <c r="E17" s="108"/>
      <c r="F17" s="108"/>
      <c r="G17" s="108"/>
      <c r="H17" s="108"/>
      <c r="I17" s="108"/>
      <c r="J17" s="108"/>
      <c r="K17" s="108"/>
      <c r="L17" s="108"/>
      <c r="M17" s="108"/>
      <c r="N17" s="108"/>
      <c r="O17" s="108"/>
      <c r="P17" s="109"/>
      <c r="Q17" s="109"/>
      <c r="R17" s="109"/>
      <c r="S17" s="109"/>
      <c r="T17" s="109"/>
      <c r="U17" s="109"/>
      <c r="V17" s="109"/>
      <c r="W17" s="110"/>
    </row>
    <row r="18" spans="1:23">
      <c r="A18" s="31" t="s">
        <v>83</v>
      </c>
      <c r="B18" s="31" t="s">
        <v>141</v>
      </c>
      <c r="C18" s="55">
        <v>0.75</v>
      </c>
      <c r="D18" s="108"/>
      <c r="E18" s="108"/>
      <c r="F18" s="108"/>
      <c r="G18" s="108"/>
      <c r="H18" s="108"/>
      <c r="I18" s="108"/>
      <c r="J18" s="108"/>
      <c r="K18" s="108"/>
      <c r="L18" s="108"/>
      <c r="M18" s="108"/>
      <c r="N18" s="108"/>
      <c r="O18" s="108"/>
      <c r="P18" s="109"/>
      <c r="Q18" s="109"/>
      <c r="R18" s="109"/>
      <c r="S18" s="109"/>
      <c r="T18" s="109"/>
      <c r="U18" s="109"/>
      <c r="V18" s="109"/>
      <c r="W18" s="110"/>
    </row>
    <row r="19" spans="1:23">
      <c r="A19" s="31" t="s">
        <v>84</v>
      </c>
      <c r="B19" s="31" t="s">
        <v>108</v>
      </c>
      <c r="C19" s="55">
        <v>0.5</v>
      </c>
      <c r="D19" s="108"/>
      <c r="E19" s="108"/>
      <c r="F19" s="108"/>
      <c r="G19" s="108"/>
      <c r="H19" s="108"/>
      <c r="I19" s="108"/>
      <c r="J19" s="108"/>
      <c r="K19" s="108"/>
      <c r="L19" s="108"/>
      <c r="M19" s="108"/>
      <c r="N19" s="108"/>
      <c r="O19" s="108"/>
      <c r="P19" s="109"/>
      <c r="Q19" s="109"/>
      <c r="R19" s="109"/>
      <c r="S19" s="109"/>
      <c r="T19" s="109"/>
      <c r="U19" s="109"/>
      <c r="V19" s="109"/>
      <c r="W19" s="110"/>
    </row>
    <row r="20" spans="1:23">
      <c r="A20" s="31" t="s">
        <v>85</v>
      </c>
      <c r="B20" s="31" t="s">
        <v>109</v>
      </c>
      <c r="C20" s="55"/>
      <c r="D20" s="108"/>
      <c r="E20" s="108"/>
      <c r="F20" s="108"/>
      <c r="G20" s="108"/>
      <c r="H20" s="108"/>
      <c r="I20" s="108"/>
      <c r="J20" s="108"/>
      <c r="K20" s="108"/>
      <c r="L20" s="108"/>
      <c r="M20" s="108"/>
      <c r="N20" s="108"/>
      <c r="O20" s="55">
        <v>0.33333333333333331</v>
      </c>
      <c r="P20" s="56">
        <v>0.5</v>
      </c>
      <c r="Q20" s="109"/>
      <c r="R20" s="109"/>
      <c r="S20" s="109"/>
      <c r="T20" s="109"/>
      <c r="U20" s="109"/>
      <c r="V20" s="109"/>
      <c r="W20" s="110"/>
    </row>
    <row r="21" spans="1:23">
      <c r="A21" s="31" t="s">
        <v>86</v>
      </c>
      <c r="B21" s="31" t="s">
        <v>114</v>
      </c>
      <c r="C21" s="55"/>
      <c r="D21" s="108"/>
      <c r="E21" s="108"/>
      <c r="F21" s="108"/>
      <c r="G21" s="108"/>
      <c r="H21" s="108"/>
      <c r="I21" s="108"/>
      <c r="J21" s="108"/>
      <c r="K21" s="108"/>
      <c r="L21" s="108"/>
      <c r="M21" s="108"/>
      <c r="N21" s="108"/>
      <c r="O21" s="55">
        <v>0.33333333333333331</v>
      </c>
      <c r="P21" s="56">
        <v>0.5</v>
      </c>
      <c r="Q21" s="109"/>
      <c r="R21" s="109"/>
      <c r="S21" s="109"/>
      <c r="T21" s="109"/>
      <c r="U21" s="109"/>
      <c r="V21" s="109"/>
      <c r="W21" s="110"/>
    </row>
    <row r="22" spans="1:23">
      <c r="A22" s="22" t="s">
        <v>87</v>
      </c>
      <c r="B22" s="22" t="s">
        <v>110</v>
      </c>
      <c r="C22" s="56">
        <v>0.5</v>
      </c>
      <c r="D22" s="109"/>
      <c r="E22" s="109"/>
      <c r="F22" s="109"/>
      <c r="G22" s="109"/>
      <c r="H22" s="109"/>
      <c r="I22" s="109"/>
      <c r="J22" s="109"/>
      <c r="K22" s="109"/>
      <c r="L22" s="109"/>
      <c r="M22" s="109"/>
      <c r="N22" s="109"/>
      <c r="O22" s="109"/>
      <c r="P22" s="109"/>
      <c r="Q22" s="56">
        <v>0.5</v>
      </c>
      <c r="R22" s="109"/>
      <c r="S22" s="109"/>
      <c r="T22" s="109"/>
      <c r="U22" s="109"/>
      <c r="V22" s="109"/>
      <c r="W22" s="110"/>
    </row>
    <row r="23" spans="1:23">
      <c r="A23" s="22" t="s">
        <v>88</v>
      </c>
      <c r="B23" s="22" t="s">
        <v>110</v>
      </c>
      <c r="C23" s="56">
        <v>0.5</v>
      </c>
      <c r="D23" s="109"/>
      <c r="E23" s="109"/>
      <c r="F23" s="109"/>
      <c r="G23" s="109"/>
      <c r="H23" s="109"/>
      <c r="I23" s="109"/>
      <c r="J23" s="109"/>
      <c r="K23" s="109"/>
      <c r="L23" s="109"/>
      <c r="M23" s="109"/>
      <c r="N23" s="109"/>
      <c r="O23" s="109"/>
      <c r="P23" s="109"/>
      <c r="Q23" s="56">
        <v>0.5</v>
      </c>
      <c r="R23" s="109"/>
      <c r="S23" s="109"/>
      <c r="T23" s="109"/>
      <c r="U23" s="109"/>
      <c r="V23" s="109"/>
      <c r="W23" s="110"/>
    </row>
    <row r="24" spans="1:23">
      <c r="A24" s="22" t="s">
        <v>89</v>
      </c>
      <c r="B24" s="22" t="s">
        <v>111</v>
      </c>
      <c r="C24" s="109"/>
      <c r="D24" s="109"/>
      <c r="E24" s="109"/>
      <c r="F24" s="109"/>
      <c r="G24" s="109"/>
      <c r="H24" s="109"/>
      <c r="I24" s="109"/>
      <c r="J24" s="109"/>
      <c r="K24" s="109"/>
      <c r="L24" s="109"/>
      <c r="M24" s="109"/>
      <c r="N24" s="109"/>
      <c r="O24" s="109"/>
      <c r="P24" s="109"/>
      <c r="Q24" s="109"/>
      <c r="R24" s="56">
        <v>0.5</v>
      </c>
      <c r="S24" s="109"/>
      <c r="T24" s="109"/>
      <c r="U24" s="109"/>
      <c r="V24" s="109"/>
      <c r="W24" s="110"/>
    </row>
    <row r="25" spans="1:23">
      <c r="A25" s="22" t="s">
        <v>90</v>
      </c>
      <c r="B25" s="22" t="s">
        <v>111</v>
      </c>
      <c r="C25" s="109"/>
      <c r="D25" s="109"/>
      <c r="E25" s="109"/>
      <c r="F25" s="109"/>
      <c r="G25" s="109"/>
      <c r="H25" s="109"/>
      <c r="I25" s="109"/>
      <c r="J25" s="109"/>
      <c r="K25" s="109"/>
      <c r="L25" s="109"/>
      <c r="M25" s="109"/>
      <c r="N25" s="109"/>
      <c r="O25" s="109"/>
      <c r="P25" s="109"/>
      <c r="Q25" s="109"/>
      <c r="R25" s="56">
        <v>0.5</v>
      </c>
      <c r="S25" s="109"/>
      <c r="T25" s="109"/>
      <c r="U25" s="109"/>
      <c r="V25" s="109"/>
      <c r="W25" s="110"/>
    </row>
    <row r="26" spans="1:23">
      <c r="A26" s="22" t="s">
        <v>91</v>
      </c>
      <c r="B26" s="22" t="s">
        <v>104</v>
      </c>
      <c r="C26" s="109"/>
      <c r="D26" s="109"/>
      <c r="E26" s="109"/>
      <c r="F26" s="109"/>
      <c r="G26" s="109"/>
      <c r="H26" s="109"/>
      <c r="I26" s="109"/>
      <c r="J26" s="109"/>
      <c r="K26" s="109"/>
      <c r="L26" s="109"/>
      <c r="M26" s="109"/>
      <c r="N26" s="109"/>
      <c r="O26" s="109"/>
      <c r="P26" s="109"/>
      <c r="Q26" s="109"/>
      <c r="R26" s="109"/>
      <c r="S26" s="56">
        <v>0.5</v>
      </c>
      <c r="T26" s="109"/>
      <c r="U26" s="56"/>
      <c r="V26" s="56"/>
      <c r="W26" s="110"/>
    </row>
    <row r="27" spans="1:23">
      <c r="A27" s="22" t="s">
        <v>92</v>
      </c>
      <c r="B27" s="22" t="s">
        <v>105</v>
      </c>
      <c r="C27" s="109"/>
      <c r="D27" s="109"/>
      <c r="E27" s="109"/>
      <c r="F27" s="109"/>
      <c r="G27" s="109"/>
      <c r="H27" s="109"/>
      <c r="I27" s="109"/>
      <c r="J27" s="109"/>
      <c r="K27" s="109"/>
      <c r="L27" s="109"/>
      <c r="M27" s="109"/>
      <c r="N27" s="109"/>
      <c r="O27" s="109"/>
      <c r="P27" s="109"/>
      <c r="Q27" s="109"/>
      <c r="R27" s="109"/>
      <c r="S27" s="56">
        <v>0.5</v>
      </c>
      <c r="T27" s="109"/>
      <c r="U27" s="56"/>
      <c r="V27" s="56"/>
      <c r="W27" s="110"/>
    </row>
    <row r="28" spans="1:23">
      <c r="A28" s="22" t="s">
        <v>93</v>
      </c>
      <c r="B28" s="22" t="s">
        <v>105</v>
      </c>
      <c r="C28" s="109"/>
      <c r="D28" s="109"/>
      <c r="E28" s="109"/>
      <c r="F28" s="109"/>
      <c r="G28" s="109"/>
      <c r="H28" s="109"/>
      <c r="I28" s="109"/>
      <c r="J28" s="109"/>
      <c r="K28" s="109"/>
      <c r="L28" s="109"/>
      <c r="M28" s="109"/>
      <c r="N28" s="109"/>
      <c r="O28" s="109"/>
      <c r="P28" s="109"/>
      <c r="Q28" s="109"/>
      <c r="R28" s="109"/>
      <c r="S28" s="56">
        <v>0.5</v>
      </c>
      <c r="T28" s="109"/>
      <c r="U28" s="56"/>
      <c r="V28" s="56"/>
      <c r="W28" s="110"/>
    </row>
    <row r="29" spans="1:23">
      <c r="A29" s="22" t="s">
        <v>94</v>
      </c>
      <c r="B29" s="22" t="s">
        <v>106</v>
      </c>
      <c r="C29" s="109"/>
      <c r="D29" s="109"/>
      <c r="E29" s="109"/>
      <c r="F29" s="109"/>
      <c r="G29" s="109"/>
      <c r="H29" s="109"/>
      <c r="I29" s="109"/>
      <c r="J29" s="109"/>
      <c r="K29" s="109"/>
      <c r="L29" s="109"/>
      <c r="M29" s="109"/>
      <c r="N29" s="109"/>
      <c r="O29" s="109"/>
      <c r="P29" s="109"/>
      <c r="Q29" s="109"/>
      <c r="R29" s="109"/>
      <c r="S29" s="109"/>
      <c r="T29" s="56">
        <v>0.33333333333333331</v>
      </c>
      <c r="U29" s="109"/>
      <c r="V29" s="109"/>
      <c r="W29" s="110"/>
    </row>
    <row r="30" spans="1:23">
      <c r="A30" s="22" t="s">
        <v>95</v>
      </c>
      <c r="B30" s="22" t="s">
        <v>106</v>
      </c>
      <c r="C30" s="109"/>
      <c r="D30" s="109"/>
      <c r="E30" s="109"/>
      <c r="F30" s="109"/>
      <c r="G30" s="109"/>
      <c r="H30" s="109"/>
      <c r="I30" s="109"/>
      <c r="J30" s="109"/>
      <c r="K30" s="109"/>
      <c r="L30" s="109"/>
      <c r="M30" s="109"/>
      <c r="N30" s="109"/>
      <c r="O30" s="109"/>
      <c r="P30" s="109"/>
      <c r="Q30" s="109"/>
      <c r="R30" s="109"/>
      <c r="S30" s="109"/>
      <c r="T30" s="56">
        <v>0.33333333333333331</v>
      </c>
      <c r="U30" s="109"/>
      <c r="V30" s="109"/>
      <c r="W30" s="110"/>
    </row>
    <row r="31" spans="1:23">
      <c r="A31" s="22" t="s">
        <v>226</v>
      </c>
      <c r="B31" s="22" t="s">
        <v>205</v>
      </c>
      <c r="C31" s="56">
        <v>0.5</v>
      </c>
      <c r="D31" s="109"/>
      <c r="E31" s="109"/>
      <c r="F31" s="109"/>
      <c r="G31" s="109"/>
      <c r="H31" s="109"/>
      <c r="I31" s="109"/>
      <c r="J31" s="109"/>
      <c r="K31" s="109"/>
      <c r="L31" s="109"/>
      <c r="M31" s="109"/>
      <c r="N31" s="109"/>
      <c r="O31" s="109"/>
      <c r="P31" s="109"/>
      <c r="Q31" s="109"/>
      <c r="R31" s="109"/>
      <c r="S31" s="56"/>
      <c r="T31" s="109"/>
      <c r="U31" s="109"/>
      <c r="V31" s="109"/>
      <c r="W31" s="110"/>
    </row>
    <row r="32" spans="1:23">
      <c r="A32" s="22" t="s">
        <v>227</v>
      </c>
      <c r="B32" s="22" t="s">
        <v>204</v>
      </c>
      <c r="C32" s="56">
        <v>0.5</v>
      </c>
      <c r="D32" s="109"/>
      <c r="E32" s="109"/>
      <c r="F32" s="109"/>
      <c r="G32" s="109"/>
      <c r="H32" s="109"/>
      <c r="I32" s="109"/>
      <c r="J32" s="109"/>
      <c r="K32" s="109"/>
      <c r="L32" s="109"/>
      <c r="M32" s="109"/>
      <c r="N32" s="109"/>
      <c r="O32" s="109"/>
      <c r="P32" s="109"/>
      <c r="Q32" s="109"/>
      <c r="R32" s="109"/>
      <c r="S32" s="56"/>
      <c r="T32" s="109"/>
      <c r="U32" s="109"/>
      <c r="V32" s="109"/>
      <c r="W32" s="110"/>
    </row>
    <row r="33" spans="1:23">
      <c r="A33" s="22" t="s">
        <v>228</v>
      </c>
      <c r="B33" s="106" t="s">
        <v>131</v>
      </c>
      <c r="C33" s="56"/>
      <c r="D33" s="109"/>
      <c r="E33" s="109"/>
      <c r="F33" s="109"/>
      <c r="G33" s="109"/>
      <c r="H33" s="109"/>
      <c r="I33" s="109"/>
      <c r="J33" s="109"/>
      <c r="K33" s="109"/>
      <c r="L33" s="109"/>
      <c r="M33" s="109"/>
      <c r="N33" s="109"/>
      <c r="O33" s="109"/>
      <c r="P33" s="109"/>
      <c r="Q33" s="109"/>
      <c r="R33" s="109"/>
      <c r="S33" s="56">
        <v>0.5</v>
      </c>
      <c r="T33" s="109"/>
      <c r="U33" s="109"/>
      <c r="V33" s="109"/>
      <c r="W33" s="110"/>
    </row>
    <row r="34" spans="1:23">
      <c r="A34" s="22" t="s">
        <v>229</v>
      </c>
      <c r="B34" s="107" t="s">
        <v>131</v>
      </c>
      <c r="C34" s="56"/>
      <c r="D34" s="109"/>
      <c r="E34" s="109"/>
      <c r="F34" s="109"/>
      <c r="G34" s="109"/>
      <c r="H34" s="109"/>
      <c r="I34" s="109"/>
      <c r="J34" s="109"/>
      <c r="K34" s="109"/>
      <c r="L34" s="109"/>
      <c r="M34" s="109"/>
      <c r="N34" s="109"/>
      <c r="O34" s="109"/>
      <c r="P34" s="109"/>
      <c r="Q34" s="109"/>
      <c r="R34" s="109"/>
      <c r="S34" s="56">
        <v>0.5</v>
      </c>
      <c r="T34" s="109"/>
      <c r="U34" s="109"/>
      <c r="V34" s="109"/>
      <c r="W34" s="110"/>
    </row>
    <row r="35" spans="1:23">
      <c r="A35" s="22" t="s">
        <v>222</v>
      </c>
      <c r="B35" s="22" t="s">
        <v>201</v>
      </c>
      <c r="C35" s="56"/>
      <c r="D35" s="109"/>
      <c r="E35" s="109"/>
      <c r="F35" s="109"/>
      <c r="G35" s="109"/>
      <c r="H35" s="109"/>
      <c r="I35" s="109"/>
      <c r="J35" s="109"/>
      <c r="K35" s="109"/>
      <c r="L35" s="109"/>
      <c r="M35" s="109"/>
      <c r="N35" s="109"/>
      <c r="O35" s="109"/>
      <c r="P35" s="109"/>
      <c r="Q35" s="109"/>
      <c r="R35" s="109"/>
      <c r="S35" s="109"/>
      <c r="T35" s="109"/>
      <c r="U35" s="109"/>
      <c r="V35" s="56">
        <v>0.5</v>
      </c>
      <c r="W35" s="110"/>
    </row>
    <row r="36" spans="1:23">
      <c r="A36" s="22" t="s">
        <v>223</v>
      </c>
      <c r="B36" s="22" t="s">
        <v>201</v>
      </c>
      <c r="C36" s="56"/>
      <c r="D36" s="109"/>
      <c r="E36" s="109"/>
      <c r="F36" s="109"/>
      <c r="G36" s="109"/>
      <c r="H36" s="109"/>
      <c r="I36" s="109"/>
      <c r="J36" s="109"/>
      <c r="K36" s="109"/>
      <c r="L36" s="109"/>
      <c r="M36" s="109"/>
      <c r="N36" s="109"/>
      <c r="O36" s="109"/>
      <c r="P36" s="109"/>
      <c r="Q36" s="109"/>
      <c r="R36" s="109"/>
      <c r="S36" s="109"/>
      <c r="T36" s="109"/>
      <c r="U36" s="109"/>
      <c r="V36" s="56">
        <v>0.5</v>
      </c>
      <c r="W36" s="110"/>
    </row>
    <row r="37" spans="1:23">
      <c r="A37" s="22" t="s">
        <v>116</v>
      </c>
      <c r="B37" s="57" t="s">
        <v>118</v>
      </c>
      <c r="C37" s="58"/>
      <c r="D37" s="109"/>
      <c r="E37" s="109"/>
      <c r="F37" s="109"/>
      <c r="G37" s="109"/>
      <c r="H37" s="109"/>
      <c r="I37" s="109"/>
      <c r="J37" s="109"/>
      <c r="K37" s="109"/>
      <c r="L37" s="109"/>
      <c r="M37" s="109"/>
      <c r="N37" s="109"/>
      <c r="O37" s="109"/>
      <c r="P37" s="109"/>
      <c r="Q37" s="109"/>
      <c r="R37" s="109"/>
      <c r="S37" s="109"/>
      <c r="T37" s="109"/>
      <c r="U37" s="109"/>
      <c r="V37" s="58">
        <v>0.5</v>
      </c>
      <c r="W37" s="110"/>
    </row>
    <row r="38" spans="1:23">
      <c r="A38" s="22" t="s">
        <v>134</v>
      </c>
      <c r="B38" s="57" t="s">
        <v>118</v>
      </c>
      <c r="C38" s="58"/>
      <c r="D38" s="109"/>
      <c r="E38" s="109"/>
      <c r="F38" s="109"/>
      <c r="G38" s="109"/>
      <c r="H38" s="109"/>
      <c r="I38" s="109"/>
      <c r="J38" s="109"/>
      <c r="K38" s="109"/>
      <c r="L38" s="109"/>
      <c r="M38" s="109"/>
      <c r="N38" s="109"/>
      <c r="O38" s="109"/>
      <c r="P38" s="109"/>
      <c r="Q38" s="109"/>
      <c r="R38" s="109"/>
      <c r="S38" s="109"/>
      <c r="T38" s="109"/>
      <c r="U38" s="109"/>
      <c r="V38" s="58">
        <v>0.5</v>
      </c>
      <c r="W38" s="110"/>
    </row>
    <row r="39" spans="1:23">
      <c r="A39" s="57" t="s">
        <v>135</v>
      </c>
      <c r="B39" s="102" t="s">
        <v>139</v>
      </c>
      <c r="C39" s="110"/>
      <c r="D39" s="110"/>
      <c r="E39" s="110"/>
      <c r="F39" s="110"/>
      <c r="G39" s="110"/>
      <c r="H39" s="110"/>
      <c r="I39" s="110"/>
      <c r="J39" s="110"/>
      <c r="K39" s="110"/>
      <c r="L39" s="110"/>
      <c r="M39" s="110"/>
      <c r="N39" s="110"/>
      <c r="O39" s="110"/>
      <c r="P39" s="110"/>
      <c r="Q39" s="110"/>
      <c r="R39" s="110"/>
      <c r="S39" s="58"/>
      <c r="T39" s="110"/>
      <c r="U39" s="110"/>
      <c r="V39" s="110"/>
      <c r="W39" s="58">
        <v>0.5</v>
      </c>
    </row>
    <row r="40" spans="1:23">
      <c r="A40" s="57" t="s">
        <v>136</v>
      </c>
      <c r="B40" s="102" t="s">
        <v>139</v>
      </c>
      <c r="C40" s="110"/>
      <c r="D40" s="110"/>
      <c r="E40" s="110"/>
      <c r="F40" s="110"/>
      <c r="G40" s="110"/>
      <c r="H40" s="110"/>
      <c r="I40" s="110"/>
      <c r="J40" s="110"/>
      <c r="K40" s="110"/>
      <c r="L40" s="110"/>
      <c r="M40" s="110"/>
      <c r="N40" s="110"/>
      <c r="O40" s="110"/>
      <c r="P40" s="110"/>
      <c r="Q40" s="110"/>
      <c r="R40" s="110"/>
      <c r="S40" s="58"/>
      <c r="T40" s="110"/>
      <c r="U40" s="110"/>
      <c r="V40" s="110"/>
      <c r="W40" s="58">
        <v>0.5</v>
      </c>
    </row>
    <row r="41" spans="1:23">
      <c r="A41" s="57" t="s">
        <v>230</v>
      </c>
      <c r="B41" s="102" t="s">
        <v>216</v>
      </c>
      <c r="C41" s="110"/>
      <c r="D41" s="110"/>
      <c r="E41" s="110"/>
      <c r="F41" s="110"/>
      <c r="G41" s="110"/>
      <c r="H41" s="110"/>
      <c r="I41" s="110"/>
      <c r="J41" s="110"/>
      <c r="K41" s="110"/>
      <c r="L41" s="110"/>
      <c r="M41" s="110"/>
      <c r="N41" s="110"/>
      <c r="O41" s="110"/>
      <c r="P41" s="110"/>
      <c r="Q41" s="110"/>
      <c r="R41" s="110"/>
      <c r="S41" s="110"/>
      <c r="T41" s="110"/>
      <c r="U41" s="110"/>
      <c r="V41" s="56">
        <v>0.33333333333333331</v>
      </c>
      <c r="W41" s="110"/>
    </row>
    <row r="42" spans="1:23">
      <c r="A42" s="57" t="s">
        <v>231</v>
      </c>
      <c r="B42" s="102" t="s">
        <v>216</v>
      </c>
      <c r="C42" s="110"/>
      <c r="D42" s="110"/>
      <c r="E42" s="110"/>
      <c r="F42" s="110"/>
      <c r="G42" s="110"/>
      <c r="H42" s="110"/>
      <c r="I42" s="110"/>
      <c r="J42" s="110"/>
      <c r="K42" s="110"/>
      <c r="L42" s="110"/>
      <c r="M42" s="110"/>
      <c r="N42" s="110"/>
      <c r="O42" s="110"/>
      <c r="P42" s="110"/>
      <c r="Q42" s="110"/>
      <c r="R42" s="110"/>
      <c r="S42" s="110"/>
      <c r="T42" s="110"/>
      <c r="U42" s="110"/>
      <c r="V42" s="56">
        <v>0.33333333333333331</v>
      </c>
      <c r="W42" s="110"/>
    </row>
  </sheetData>
  <mergeCells count="2">
    <mergeCell ref="A3:A4"/>
    <mergeCell ref="B3:B4"/>
  </mergeCells>
  <phoneticPr fontId="2"/>
  <printOptions horizontalCentered="1"/>
  <pageMargins left="0.59055118110236227" right="0.59055118110236227" top="0.59055118110236227" bottom="0.59055118110236227" header="0.39370078740157483" footer="0.39370078740157483"/>
  <pageSetup paperSize="9" scale="55" fitToHeight="0" orientation="landscape" r:id="rId1"/>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8EF88A1-5ABE-4A5D-BCCC-00617EEC7D8B}">
  <dimension ref="A1:E30"/>
  <sheetViews>
    <sheetView workbookViewId="0">
      <selection activeCell="C7" sqref="C7"/>
    </sheetView>
  </sheetViews>
  <sheetFormatPr defaultRowHeight="13"/>
  <cols>
    <col min="1" max="1" width="83.26953125" bestFit="1" customWidth="1"/>
    <col min="2" max="2" width="13" bestFit="1" customWidth="1"/>
    <col min="3" max="3" width="11.36328125" bestFit="1" customWidth="1"/>
    <col min="4" max="4" width="10.26953125" bestFit="1" customWidth="1"/>
  </cols>
  <sheetData>
    <row r="1" spans="1:5">
      <c r="B1" t="s">
        <v>168</v>
      </c>
    </row>
    <row r="2" spans="1:5">
      <c r="A2" t="s">
        <v>149</v>
      </c>
      <c r="B2" s="160">
        <v>16500000</v>
      </c>
      <c r="E2" t="s">
        <v>171</v>
      </c>
    </row>
    <row r="3" spans="1:5">
      <c r="A3" t="s">
        <v>169</v>
      </c>
      <c r="B3" s="160">
        <v>16500000</v>
      </c>
      <c r="E3" t="s">
        <v>171</v>
      </c>
    </row>
    <row r="4" spans="1:5">
      <c r="A4" t="s">
        <v>150</v>
      </c>
      <c r="B4" s="160"/>
    </row>
    <row r="5" spans="1:5">
      <c r="A5" t="s">
        <v>172</v>
      </c>
      <c r="B5" s="160">
        <v>10198000</v>
      </c>
    </row>
    <row r="6" spans="1:5">
      <c r="A6" t="s">
        <v>173</v>
      </c>
      <c r="B6" s="160">
        <v>8543000</v>
      </c>
    </row>
    <row r="7" spans="1:5">
      <c r="A7" t="s">
        <v>174</v>
      </c>
      <c r="B7" s="160">
        <v>440000</v>
      </c>
    </row>
    <row r="8" spans="1:5">
      <c r="A8" t="s">
        <v>151</v>
      </c>
      <c r="B8" s="160">
        <v>1426000</v>
      </c>
    </row>
    <row r="9" spans="1:5">
      <c r="A9" t="s">
        <v>163</v>
      </c>
      <c r="B9" s="160">
        <v>4241000</v>
      </c>
    </row>
    <row r="10" spans="1:5">
      <c r="A10" t="s">
        <v>164</v>
      </c>
      <c r="B10" s="160"/>
    </row>
    <row r="11" spans="1:5">
      <c r="A11" t="s">
        <v>165</v>
      </c>
      <c r="B11" s="160">
        <v>20000000</v>
      </c>
    </row>
    <row r="12" spans="1:5">
      <c r="A12" t="s">
        <v>152</v>
      </c>
      <c r="B12" s="160">
        <v>1870000</v>
      </c>
    </row>
    <row r="13" spans="1:5">
      <c r="A13" t="s">
        <v>166</v>
      </c>
      <c r="B13" s="160">
        <v>1100000</v>
      </c>
    </row>
    <row r="14" spans="1:5">
      <c r="A14" t="s">
        <v>153</v>
      </c>
      <c r="B14" s="160">
        <v>16500000</v>
      </c>
      <c r="E14" t="s">
        <v>171</v>
      </c>
    </row>
    <row r="15" spans="1:5">
      <c r="A15" t="s">
        <v>154</v>
      </c>
      <c r="B15" s="160"/>
      <c r="E15" t="s">
        <v>171</v>
      </c>
    </row>
    <row r="16" spans="1:5">
      <c r="A16" t="s">
        <v>155</v>
      </c>
      <c r="B16" s="160"/>
      <c r="E16" t="s">
        <v>171</v>
      </c>
    </row>
    <row r="17" spans="1:5">
      <c r="A17" t="s">
        <v>156</v>
      </c>
      <c r="B17" s="160">
        <v>478000</v>
      </c>
    </row>
    <row r="18" spans="1:5">
      <c r="A18" t="s">
        <v>170</v>
      </c>
      <c r="B18" s="160">
        <v>478000</v>
      </c>
    </row>
    <row r="19" spans="1:5">
      <c r="A19" t="s">
        <v>157</v>
      </c>
      <c r="B19" s="160">
        <v>55000000</v>
      </c>
      <c r="E19" t="s">
        <v>171</v>
      </c>
    </row>
    <row r="20" spans="1:5">
      <c r="A20" t="s">
        <v>167</v>
      </c>
      <c r="B20" s="160">
        <v>27500000</v>
      </c>
      <c r="E20" t="s">
        <v>171</v>
      </c>
    </row>
    <row r="21" spans="1:5">
      <c r="A21" t="s">
        <v>158</v>
      </c>
      <c r="B21" s="160"/>
      <c r="E21" t="s">
        <v>171</v>
      </c>
    </row>
    <row r="22" spans="1:5">
      <c r="A22" t="s">
        <v>182</v>
      </c>
      <c r="B22" s="160">
        <v>7857000</v>
      </c>
      <c r="C22" s="160">
        <v>15714000</v>
      </c>
      <c r="E22" t="s">
        <v>171</v>
      </c>
    </row>
    <row r="23" spans="1:5">
      <c r="A23" t="s">
        <v>159</v>
      </c>
      <c r="B23" s="160">
        <v>7857000</v>
      </c>
      <c r="C23" s="160">
        <v>15714000</v>
      </c>
      <c r="E23" t="s">
        <v>171</v>
      </c>
    </row>
    <row r="24" spans="1:5">
      <c r="A24" t="s">
        <v>160</v>
      </c>
      <c r="B24" s="160">
        <v>233000</v>
      </c>
    </row>
    <row r="25" spans="1:5">
      <c r="A25" t="s">
        <v>161</v>
      </c>
      <c r="B25" s="160">
        <v>17035000</v>
      </c>
      <c r="E25" t="s">
        <v>171</v>
      </c>
    </row>
    <row r="26" spans="1:5">
      <c r="A26" t="s">
        <v>177</v>
      </c>
      <c r="B26" s="160">
        <v>20000000</v>
      </c>
      <c r="C26" s="160">
        <v>10000000</v>
      </c>
      <c r="D26" s="160">
        <v>30000000</v>
      </c>
      <c r="E26" t="s">
        <v>171</v>
      </c>
    </row>
    <row r="27" spans="1:5">
      <c r="A27" t="s">
        <v>175</v>
      </c>
      <c r="B27" s="160">
        <v>37180000</v>
      </c>
      <c r="C27" s="160">
        <v>53700000</v>
      </c>
      <c r="D27" s="160">
        <v>90880000</v>
      </c>
      <c r="E27" t="s">
        <v>171</v>
      </c>
    </row>
    <row r="28" spans="1:5">
      <c r="A28" t="s">
        <v>176</v>
      </c>
      <c r="B28" s="160">
        <v>71191000</v>
      </c>
      <c r="E28" t="s">
        <v>171</v>
      </c>
    </row>
    <row r="29" spans="1:5">
      <c r="A29" t="s">
        <v>162</v>
      </c>
      <c r="B29" s="160">
        <v>212000</v>
      </c>
    </row>
    <row r="30" spans="1:5">
      <c r="A30" t="s">
        <v>217</v>
      </c>
      <c r="B30" s="160">
        <v>16500000</v>
      </c>
    </row>
  </sheetData>
  <phoneticPr fontId="2"/>
  <pageMargins left="0.7" right="0.7" top="0.75" bottom="0.75" header="0.3" footer="0.3"/>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6</vt:i4>
      </vt:variant>
      <vt:variant>
        <vt:lpstr>名前付き一覧</vt:lpstr>
      </vt:variant>
      <vt:variant>
        <vt:i4>60</vt:i4>
      </vt:variant>
    </vt:vector>
  </HeadingPairs>
  <TitlesOfParts>
    <vt:vector size="66" baseType="lpstr">
      <vt:lpstr>記載方法</vt:lpstr>
      <vt:lpstr>設備 (間接補助)</vt:lpstr>
      <vt:lpstr>設備（直接補助）</vt:lpstr>
      <vt:lpstr>事業区分</vt:lpstr>
      <vt:lpstr>補助率</vt:lpstr>
      <vt:lpstr>基準額</vt:lpstr>
      <vt:lpstr>_１__ア</vt:lpstr>
      <vt:lpstr>_１__イ</vt:lpstr>
      <vt:lpstr>_１０__ア</vt:lpstr>
      <vt:lpstr>_１０__イ</vt:lpstr>
      <vt:lpstr>_１１</vt:lpstr>
      <vt:lpstr>_１２__ア</vt:lpstr>
      <vt:lpstr>_１２__イ</vt:lpstr>
      <vt:lpstr>_１３__ア</vt:lpstr>
      <vt:lpstr>_１３__イ</vt:lpstr>
      <vt:lpstr>_１５__ア</vt:lpstr>
      <vt:lpstr>_１５__イ</vt:lpstr>
      <vt:lpstr>_１６__ア</vt:lpstr>
      <vt:lpstr>_１６__イ</vt:lpstr>
      <vt:lpstr>_１７__ア</vt:lpstr>
      <vt:lpstr>_１８__ア</vt:lpstr>
      <vt:lpstr>_１８__イ</vt:lpstr>
      <vt:lpstr>_１９__ア</vt:lpstr>
      <vt:lpstr>_１９__イ</vt:lpstr>
      <vt:lpstr>_２__ア</vt:lpstr>
      <vt:lpstr>_２__イ</vt:lpstr>
      <vt:lpstr>_２__ウ</vt:lpstr>
      <vt:lpstr>_２__エ</vt:lpstr>
      <vt:lpstr>_２１__ア</vt:lpstr>
      <vt:lpstr>_２１__イ</vt:lpstr>
      <vt:lpstr>_３__ア</vt:lpstr>
      <vt:lpstr>_３__イ</vt:lpstr>
      <vt:lpstr>_３__ウ</vt:lpstr>
      <vt:lpstr>_３__エ</vt:lpstr>
      <vt:lpstr>_４</vt:lpstr>
      <vt:lpstr>_５__ア</vt:lpstr>
      <vt:lpstr>_５__イ</vt:lpstr>
      <vt:lpstr>_６</vt:lpstr>
      <vt:lpstr>_７</vt:lpstr>
      <vt:lpstr>_８__ア</vt:lpstr>
      <vt:lpstr>_８__イ</vt:lpstr>
      <vt:lpstr>_９__ア</vt:lpstr>
      <vt:lpstr>_９__イ</vt:lpstr>
      <vt:lpstr>ICTを活用した産科医師少数地域に対する妊産婦モニタリング支援設備整備事業</vt:lpstr>
      <vt:lpstr>'設備 (間接補助)'!Print_Area</vt:lpstr>
      <vt:lpstr>'設備（直接補助）'!Print_Area</vt:lpstr>
      <vt:lpstr>へき地・離島診療支援システム設備</vt:lpstr>
      <vt:lpstr>へき地医療拠点病院設備</vt:lpstr>
      <vt:lpstr>へき地患者輸送車_艇_</vt:lpstr>
      <vt:lpstr>へき地巡回診療車_船_</vt:lpstr>
      <vt:lpstr>へき地診療所</vt:lpstr>
      <vt:lpstr>へき地診療所医療機器整備費</vt:lpstr>
      <vt:lpstr>へき地保健指導所設備</vt:lpstr>
      <vt:lpstr>奄美群島医療施設設備</vt:lpstr>
      <vt:lpstr>遠隔医療設備</vt:lpstr>
      <vt:lpstr>沖縄医療施設設備整備事業</vt:lpstr>
      <vt:lpstr>過疎地域等特定診療所設備</vt:lpstr>
      <vt:lpstr>解剖・死亡時画像診断等設備</vt:lpstr>
      <vt:lpstr>在宅人工呼吸器使用者非常用電源整備事業</vt:lpstr>
      <vt:lpstr>死亡時画像診断システム等設備医療機器整備費</vt:lpstr>
      <vt:lpstr>実践的手術手技向上研修実施機関設備</vt:lpstr>
      <vt:lpstr>重点医師偏在対策支援区域における診療所の承継・開業支援</vt:lpstr>
      <vt:lpstr>分娩設備取扱施設</vt:lpstr>
      <vt:lpstr>離島歯科巡回診療設備</vt:lpstr>
      <vt:lpstr>離島等患者宿泊施設設備</vt:lpstr>
      <vt:lpstr>臨床研修病院支援システム設備</vt:lpstr>
    </vt:vector>
  </TitlesOfParts>
  <Company>厚生省</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厚生省本省</dc:creator>
  <cp:lastModifiedBy>東菜摘</cp:lastModifiedBy>
  <cp:lastPrinted>2026-08-04T02:59:40Z</cp:lastPrinted>
  <dcterms:created xsi:type="dcterms:W3CDTF">2000-07-04T04:40:42Z</dcterms:created>
  <dcterms:modified xsi:type="dcterms:W3CDTF">2026-08-05T23:42:01Z</dcterms:modified>
</cp:coreProperties>
</file>