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3020_地方公営企業決算状況調査\H30公営企業決算統計_H29年度分\02県照会 その他調査\(310117)【06 西条市】（照会）公営企業に係る経営比較分析表（平成29年度決算）の分析等について\"/>
    </mc:Choice>
  </mc:AlternateContent>
  <workbookProtection workbookAlgorithmName="SHA-512" workbookHashValue="hscgqz/ZSfqG7Wng93PQwSV4zWD9ijEtq8JmUO76v9j1VpMmvI5px/Zs+DuNBEauPXC46H6vZnXvMCexjpYQfA==" workbookSaltValue="Z5H9/v42n8RiuO04841RZA==" workbookSpinCount="100000" lockStructure="1"/>
  <bookViews>
    <workbookView xWindow="0" yWindow="0" windowWidth="15360" windowHeight="7632"/>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P10" i="4"/>
  <c r="I10" i="4"/>
  <c r="B10" i="4"/>
  <c r="AT8" i="4"/>
  <c r="AL8" i="4"/>
  <c r="AD8" i="4"/>
  <c r="W8" i="4"/>
  <c r="P8" i="4"/>
  <c r="I8" i="4"/>
  <c r="B8" i="4"/>
  <c r="B6"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<sst xmlns="http://schemas.openxmlformats.org/spreadsheetml/2006/main" count="240" uniqueCount="126">
  <si>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</si>
  <si>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</si>
  <si>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</si>
  <si>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</si>
  <si>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</si>
  <si>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</si>
  <si>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</si>
  <si>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</si>
  <si>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</si>
  <si>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</si>
  <si>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</si>
  <si>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</si>
  <si>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</si>
  <si>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</si>
  <si>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</si>
  <si>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</si>
  <si>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</si>
  <si>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</si>
  <si>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</si>
  <si>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</si>
  <si>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</si>
  <si>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</si>
  <si>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</si>
  <si>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</si>
  <si>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</si>
  <si>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</si>
  <si>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</si>
  <si>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</si>
  <si>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</si>
  <si>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</si>
  <si>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</si>
  <si>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</si>
  <si>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</si>
  <si>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</si>
  <si>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</si>
  <si>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</si>
  <si>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</si>
  <si>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</si>
  <si>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</si>
  <si>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</si>
  <si>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</si>
  <si>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</si>
  <si>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</si>
  <si>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</si>
  <si>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</si>
  <si>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</si>
  <si>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</si>
  <si>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</si>
  <si>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</si>
  <si>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</si>
  <si>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</si>
  <si>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</si>
  <si>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</si>
  <si>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</si>
  <si>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</si>
  <si>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</si>
  <si>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</si>
  <si>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</si>
  <si>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</si>
  <si>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</si>
  <si>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</si>
  <si>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</si>
  <si>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</si>
  <si>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</si>
  <si>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</si>
  <si>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</si>
  <si>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</si>
  <si>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</si>
  <si>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</si>
  <si>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</si>
  <si>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</si>
  <si>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</si>
  <si>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</si>
  <si>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</si>
  <si>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</si>
  <si>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</si>
  <si>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</si>
  <si>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</si>
  <si>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</si>
  <si>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</si>
  <si>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</si>
  <si>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</si>
  <si>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</si>
  <si>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</si>
  <si>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</si>
  <si>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</si>
  <si>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</si>
  <si>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</si>
  <si>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</si>
  <si>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</si>
  <si>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</si>
  <si>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</si>
  <si>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</si>
  <si>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</si>
  <si>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</si>
  <si>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</si>
  <si>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</si>
  <si>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</si>
  <si>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</si>
  <si>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</si>
  <si>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</si>
  <si>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</si>
  <si>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</si>
  <si>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</si>
  <si>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</si>
  <si>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</si>
  <si>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</si>
  <si>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</si>
  <si>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</si>
  <si>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</si>
  <si>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西条市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</si>
  <si>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</si>
  <si>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</si>
  <si>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</si>
  <si>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</si>
  <si>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</si>
  <si>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</si>
  <si>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</si>
  <si>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</si>
  <si>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</si>
  <si>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</si>
  <si>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</si>
  <si>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</si>
  <si>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渠の耐用年数が50年に対し、昭和60年の建設開始から30年しか経過していないため、大規模な修繕、長寿命化対策、更新は実施していない。なお、管渠内調査点検委託業務を毎年実施し、人孔や管渠の腐食及び破損の有無の確認を行っている。Ｈ28年度には人孔と管渠のつなぎ目より漏水が認められ、不明水の原因となっていたため修繕を行った。調査点検や公共桝の更新工事は公共下水道接続後も引き続き行う予定である。</t>
    <rPh sb="167" eb="169">
      <t>コウキョウ</t>
    </rPh>
    <rPh sb="169" eb="170">
      <t>マス</t>
    </rPh>
    <rPh sb="171" eb="173">
      <t>コウシン</t>
    </rPh>
    <rPh sb="173" eb="175">
      <t>コウジ</t>
    </rPh>
    <rPh sb="176" eb="178">
      <t>コウキョウ</t>
    </rPh>
    <rPh sb="178" eb="181">
      <t>ゲスイドウ</t>
    </rPh>
    <rPh sb="181" eb="183">
      <t>セツゾク</t>
    </rPh>
    <rPh sb="183" eb="184">
      <t>ゴ</t>
    </rPh>
    <phoneticPr fontId="4"/>
  </si>
  <si>
    <t>収益的収支比率や経費回収率などの改善に向け、使用料単価の改定など経営改善に向けた取り組みが必要である。
　また、人口減少などによる収入の減少など厳しい状況であり、徴収率の向上及び使用料改定による収入増に向けた取り組みが重要である。徴収率の向上として滞納者への連絡、督促状の発送及び債権管理対策室への移管等を行っている。使用料改定については、H30年度に審議会を実施しており、H31年度4月利用分から値上げを行う。
　老朽化対策については、不明水対策も含めて調査点検を引き続きを行っている。
　H30年度から農業集落排水を公共下水道に接続しており、事業を統合することによる経営の効率化を図るとともに経営改善の実施や投資計画等の見直しなどを行っていきたい</t>
    <rPh sb="176" eb="179">
      <t>シンギカイ</t>
    </rPh>
    <rPh sb="190" eb="192">
      <t>ネンド</t>
    </rPh>
    <rPh sb="193" eb="194">
      <t>ガツ</t>
    </rPh>
    <rPh sb="194" eb="196">
      <t>リヨウ</t>
    </rPh>
    <rPh sb="196" eb="197">
      <t>ブン</t>
    </rPh>
    <rPh sb="199" eb="201">
      <t>ネア</t>
    </rPh>
    <rPh sb="203" eb="204">
      <t>オコナ</t>
    </rPh>
    <rPh sb="249" eb="251">
      <t>ネンド</t>
    </rPh>
    <phoneticPr fontId="4"/>
  </si>
  <si>
    <t>収益的収支比率は57.55％である。料金収入等の収益で地方債償還金などの費用を賄えていない状況である。使用料単価が非常に低いことにより料金収入が少なく、資本費の回収にはわずかしか至ってないことから一般会計からの繰入金に依存していることが要因と考えられ、料金改定など経営改善に向けた取り組みが必要である。
　料金収入に対する企業債残高の割合では、類似団体の全国平均と比べ低い割合となっている。これは供用開始と同時に事業が完了しており、新規借入を行っていないためであり、今後も減少する。
　経費回収率では、全国平均に比べ低い割合であり、使用料で回収すべき経費を賄えていない状況である。平成30年度より公共下水道へ接続したことでコスト減となる見込みである。また平成31年度4月利用分から約11％の値上げを行うこととした。さらなる接続促進と料金徴収率の向上に努めたい。</t>
    <rPh sb="290" eb="292">
      <t>ヘイセイ</t>
    </rPh>
    <rPh sb="294" eb="296">
      <t>ネンド</t>
    </rPh>
    <rPh sb="298" eb="300">
      <t>コウキョウ</t>
    </rPh>
    <rPh sb="300" eb="303">
      <t>ゲスイドウ</t>
    </rPh>
    <rPh sb="304" eb="306">
      <t>セツゾク</t>
    </rPh>
    <rPh sb="314" eb="315">
      <t>ゲン</t>
    </rPh>
    <rPh sb="318" eb="320">
      <t>ミコ</t>
    </rPh>
    <rPh sb="327" eb="329">
      <t>ヘイセイ</t>
    </rPh>
    <rPh sb="331" eb="333">
      <t>ネンド</t>
    </rPh>
    <rPh sb="334" eb="335">
      <t>ガツ</t>
    </rPh>
    <rPh sb="335" eb="337">
      <t>リヨウ</t>
    </rPh>
    <rPh sb="337" eb="338">
      <t>ブン</t>
    </rPh>
    <rPh sb="340" eb="341">
      <t>ヤク</t>
    </rPh>
    <rPh sb="345" eb="347">
      <t>ネア</t>
    </rPh>
    <rPh sb="349" eb="350">
      <t>オコナ</t>
    </rPh>
    <rPh sb="361" eb="363">
      <t>セツゾク</t>
    </rPh>
    <rPh sb="363" eb="365">
      <t>ソクシン</t>
    </rPh>
    <rPh sb="366" eb="368">
      <t>リョウキン</t>
    </rPh>
    <rPh sb="368" eb="370">
      <t>チョウシュウ</t>
    </rPh>
    <rPh sb="370" eb="371">
      <t>リツ</t>
    </rPh>
    <rPh sb="372" eb="374">
      <t>コウジョウ</t>
    </rPh>
    <rPh sb="375" eb="376">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</si>
</sst>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D67-406E-8869-57D917F391D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c:ext xmlns:c16="http://schemas.microsoft.com/office/drawing/2014/chart" uri="{C3380CC4-5D6E-409C-BE32-E72D297353CC}">
              <c16:uniqueId val="{00000001-4D67-406E-8869-57D917F391D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151.41999999999999</c:v>
                </c:pt>
                <c:pt idx="1">
                  <c:v>109.9</c:v>
                </c:pt>
                <c:pt idx="2">
                  <c:v>117.09</c:v>
                </c:pt>
                <c:pt idx="3">
                  <c:v>103.75</c:v>
                </c:pt>
                <c:pt idx="4">
                  <c:v>100.6</c:v>
                </c:pt>
              </c:numCache>
            </c:numRef>
          </c:val>
          <c:extLst>
            <c:ext xmlns:c16="http://schemas.microsoft.com/office/drawing/2014/chart" uri="{C3380CC4-5D6E-409C-BE32-E72D297353CC}">
              <c16:uniqueId val="{00000000-7007-4049-BE03-EEBF4653B8F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c:ext xmlns:c16="http://schemas.microsoft.com/office/drawing/2014/chart" uri="{C3380CC4-5D6E-409C-BE32-E72D297353CC}">
              <c16:uniqueId val="{00000001-7007-4049-BE03-EEBF4653B8F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99.16</c:v>
                </c:pt>
                <c:pt idx="1">
                  <c:v>99.22</c:v>
                </c:pt>
                <c:pt idx="2">
                  <c:v>99.03</c:v>
                </c:pt>
                <c:pt idx="3">
                  <c:v>99.14</c:v>
                </c:pt>
                <c:pt idx="4">
                  <c:v>99.6</c:v>
                </c:pt>
              </c:numCache>
            </c:numRef>
          </c:val>
          <c:extLst>
            <c:ext xmlns:c16="http://schemas.microsoft.com/office/drawing/2014/chart" uri="{C3380CC4-5D6E-409C-BE32-E72D297353CC}">
              <c16:uniqueId val="{00000000-FF92-4B0B-9239-25BB1AC0D72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c:ext xmlns:c16="http://schemas.microsoft.com/office/drawing/2014/chart" uri="{C3380CC4-5D6E-409C-BE32-E72D297353CC}">
              <c16:uniqueId val="{00000001-FF92-4B0B-9239-25BB1AC0D72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59.29</c:v>
                </c:pt>
                <c:pt idx="1">
                  <c:v>65.37</c:v>
                </c:pt>
                <c:pt idx="2">
                  <c:v>62.14</c:v>
                </c:pt>
                <c:pt idx="3">
                  <c:v>64.88</c:v>
                </c:pt>
                <c:pt idx="4">
                  <c:v>57.55</c:v>
                </c:pt>
              </c:numCache>
            </c:numRef>
          </c:val>
          <c:extLst>
            <c:ext xmlns:c16="http://schemas.microsoft.com/office/drawing/2014/chart" uri="{C3380CC4-5D6E-409C-BE32-E72D297353CC}">
              <c16:uniqueId val="{00000000-9E6A-403C-87E6-2C92BEEDFD5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E6A-403C-87E6-2C92BEEDFD5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1D9-4CD3-92FB-2EC438DEF9F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D9-4CD3-92FB-2EC438DEF9F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ECD-4860-AED2-D4C14254AA2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CD-4860-AED2-D4C14254AA2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FB5-4B9B-8BEE-7082C01F244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B5-4B9B-8BEE-7082C01F244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581-4F70-86F9-977CFCA5139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581-4F70-86F9-977CFCA5139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603.32000000000005</c:v>
                </c:pt>
                <c:pt idx="1">
                  <c:v>284.94</c:v>
                </c:pt>
                <c:pt idx="2">
                  <c:v>173.81</c:v>
                </c:pt>
                <c:pt idx="3">
                  <c:v>210.4</c:v>
                </c:pt>
                <c:pt idx="4">
                  <c:v>89.88</c:v>
                </c:pt>
              </c:numCache>
            </c:numRef>
          </c:val>
          <c:extLst>
            <c:ext xmlns:c16="http://schemas.microsoft.com/office/drawing/2014/chart" uri="{C3380CC4-5D6E-409C-BE32-E72D297353CC}">
              <c16:uniqueId val="{00000000-F66E-49E8-A2B3-F6CB64FC9BF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c:ext xmlns:c16="http://schemas.microsoft.com/office/drawing/2014/chart" uri="{C3380CC4-5D6E-409C-BE32-E72D297353CC}">
              <c16:uniqueId val="{00000001-F66E-49E8-A2B3-F6CB64FC9BF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36.119999999999997</c:v>
                </c:pt>
                <c:pt idx="1">
                  <c:v>36.9</c:v>
                </c:pt>
                <c:pt idx="2">
                  <c:v>36.32</c:v>
                </c:pt>
                <c:pt idx="3">
                  <c:v>37.47</c:v>
                </c:pt>
                <c:pt idx="4">
                  <c:v>49.83</c:v>
                </c:pt>
              </c:numCache>
            </c:numRef>
          </c:val>
          <c:extLst>
            <c:ext xmlns:c16="http://schemas.microsoft.com/office/drawing/2014/chart" uri="{C3380CC4-5D6E-409C-BE32-E72D297353CC}">
              <c16:uniqueId val="{00000000-3A33-4ADD-B041-058CE043DA9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c:ext xmlns:c16="http://schemas.microsoft.com/office/drawing/2014/chart" uri="{C3380CC4-5D6E-409C-BE32-E72D297353CC}">
              <c16:uniqueId val="{00000001-3A33-4ADD-B041-058CE043DA9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149.13</c:v>
                </c:pt>
                <c:pt idx="1">
                  <c:v>150.01</c:v>
                </c:pt>
                <c:pt idx="2">
                  <c:v>150</c:v>
                </c:pt>
                <c:pt idx="3">
                  <c:v>138.68</c:v>
                </c:pt>
                <c:pt idx="4">
                  <c:v>137.13</c:v>
                </c:pt>
              </c:numCache>
            </c:numRef>
          </c:val>
          <c:extLst>
            <c:ext xmlns:c16="http://schemas.microsoft.com/office/drawing/2014/chart" uri="{C3380CC4-5D6E-409C-BE32-E72D297353CC}">
              <c16:uniqueId val="{00000000-DCCE-4F5A-ABD4-F3B6B4AB796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c:ext xmlns:c16="http://schemas.microsoft.com/office/drawing/2014/chart" uri="{C3380CC4-5D6E-409C-BE32-E72D297353CC}">
              <c16:uniqueId val="{00000001-DCCE-4F5A-ABD4-F3B6B4AB796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E13" zoomScale="120" zoomScaleNormal="12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愛媛県　西条市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2">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6">
        <f>データ!S6</f>
        <v>110767</v>
      </c>
      <c r="AM8" s="66"/>
      <c r="AN8" s="66"/>
      <c r="AO8" s="66"/>
      <c r="AP8" s="66"/>
      <c r="AQ8" s="66"/>
      <c r="AR8" s="66"/>
      <c r="AS8" s="66"/>
      <c r="AT8" s="65">
        <f>データ!T6</f>
        <v>509.98</v>
      </c>
      <c r="AU8" s="65"/>
      <c r="AV8" s="65"/>
      <c r="AW8" s="65"/>
      <c r="AX8" s="65"/>
      <c r="AY8" s="65"/>
      <c r="AZ8" s="65"/>
      <c r="BA8" s="65"/>
      <c r="BB8" s="65">
        <f>データ!U6</f>
        <v>217.2</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2">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2">
      <c r="A10" s="2"/>
      <c r="B10" s="65" t="str">
        <f>データ!N6</f>
        <v>-</v>
      </c>
      <c r="C10" s="65"/>
      <c r="D10" s="65"/>
      <c r="E10" s="65"/>
      <c r="F10" s="65"/>
      <c r="G10" s="65"/>
      <c r="H10" s="65"/>
      <c r="I10" s="65" t="str">
        <f>データ!O6</f>
        <v>該当数値なし</v>
      </c>
      <c r="J10" s="65"/>
      <c r="K10" s="65"/>
      <c r="L10" s="65"/>
      <c r="M10" s="65"/>
      <c r="N10" s="65"/>
      <c r="O10" s="65"/>
      <c r="P10" s="65">
        <f>データ!P6</f>
        <v>1.36</v>
      </c>
      <c r="Q10" s="65"/>
      <c r="R10" s="65"/>
      <c r="S10" s="65"/>
      <c r="T10" s="65"/>
      <c r="U10" s="65"/>
      <c r="V10" s="65"/>
      <c r="W10" s="65">
        <f>データ!Q6</f>
        <v>71.39</v>
      </c>
      <c r="X10" s="65"/>
      <c r="Y10" s="65"/>
      <c r="Z10" s="65"/>
      <c r="AA10" s="65"/>
      <c r="AB10" s="65"/>
      <c r="AC10" s="65"/>
      <c r="AD10" s="66">
        <f>データ!R6</f>
        <v>1320</v>
      </c>
      <c r="AE10" s="66"/>
      <c r="AF10" s="66"/>
      <c r="AG10" s="66"/>
      <c r="AH10" s="66"/>
      <c r="AI10" s="66"/>
      <c r="AJ10" s="66"/>
      <c r="AK10" s="2"/>
      <c r="AL10" s="66">
        <f>データ!V6</f>
        <v>1497</v>
      </c>
      <c r="AM10" s="66"/>
      <c r="AN10" s="66"/>
      <c r="AO10" s="66"/>
      <c r="AP10" s="66"/>
      <c r="AQ10" s="66"/>
      <c r="AR10" s="66"/>
      <c r="AS10" s="66"/>
      <c r="AT10" s="65">
        <f>データ!W6</f>
        <v>0.35</v>
      </c>
      <c r="AU10" s="65"/>
      <c r="AV10" s="65"/>
      <c r="AW10" s="65"/>
      <c r="AX10" s="65"/>
      <c r="AY10" s="65"/>
      <c r="AZ10" s="65"/>
      <c r="BA10" s="65"/>
      <c r="BB10" s="65">
        <f>データ!X6</f>
        <v>4277.1400000000003</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2">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125</v>
      </c>
      <c r="BM16" s="48"/>
      <c r="BN16" s="48"/>
      <c r="BO16" s="48"/>
      <c r="BP16" s="48"/>
      <c r="BQ16" s="48"/>
      <c r="BR16" s="48"/>
      <c r="BS16" s="48"/>
      <c r="BT16" s="48"/>
      <c r="BU16" s="48"/>
      <c r="BV16" s="48"/>
      <c r="BW16" s="48"/>
      <c r="BX16" s="48"/>
      <c r="BY16" s="48"/>
      <c r="BZ16" s="49"/>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2">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2">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2">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2">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2">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2">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2">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2">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2">
      <c r="C83" s="2" t="s">
        <v>41</v>
      </c>
    </row>
    <row r="84" spans="1:78" x14ac:dyDescent="0.2">
      <c r="C84" s="2" t="s">
        <v>42</v>
      </c>
    </row>
    <row r="85" spans="1:78" hidden="1" x14ac:dyDescent="0.2">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2">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56</v>
      </c>
      <c r="O86" s="25" t="str">
        <f>データ!EO6</f>
        <v>【0.11】</v>
      </c>
    </row>
  </sheetData>
  <sheetProtection algorithmName="SHA-512" hashValue="ZOf7b4eNkocTD1zOPNOzUvv2C1g1tovym4e5bSExKyQaijeAh6CgP5N3+F98nLr7zr1ckIXJ9I1rZJgLy2Re5A==" saltValue="uVqj7GJ8tMJU1fjfilCh+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2">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2">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2">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2">
      <c r="A6" s="27" t="s">
        <v>109</v>
      </c>
      <c r="B6" s="32">
        <f>B7</f>
        <v>2017</v>
      </c>
      <c r="C6" s="32">
        <f t="shared" ref="C6:X6" si="3">C7</f>
        <v>382060</v>
      </c>
      <c r="D6" s="32">
        <f t="shared" si="3"/>
        <v>47</v>
      </c>
      <c r="E6" s="32">
        <f t="shared" si="3"/>
        <v>17</v>
      </c>
      <c r="F6" s="32">
        <f t="shared" si="3"/>
        <v>5</v>
      </c>
      <c r="G6" s="32">
        <f t="shared" si="3"/>
        <v>0</v>
      </c>
      <c r="H6" s="32" t="str">
        <f t="shared" si="3"/>
        <v>愛媛県　西条市</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1.36</v>
      </c>
      <c r="Q6" s="33">
        <f t="shared" si="3"/>
        <v>71.39</v>
      </c>
      <c r="R6" s="33">
        <f t="shared" si="3"/>
        <v>1320</v>
      </c>
      <c r="S6" s="33">
        <f t="shared" si="3"/>
        <v>110767</v>
      </c>
      <c r="T6" s="33">
        <f t="shared" si="3"/>
        <v>509.98</v>
      </c>
      <c r="U6" s="33">
        <f t="shared" si="3"/>
        <v>217.2</v>
      </c>
      <c r="V6" s="33">
        <f t="shared" si="3"/>
        <v>1497</v>
      </c>
      <c r="W6" s="33">
        <f t="shared" si="3"/>
        <v>0.35</v>
      </c>
      <c r="X6" s="33">
        <f t="shared" si="3"/>
        <v>4277.1400000000003</v>
      </c>
      <c r="Y6" s="34">
        <f>IF(Y7="",NA(),Y7)</f>
        <v>59.29</v>
      </c>
      <c r="Z6" s="34">
        <f t="shared" ref="Z6:AH6" si="4">IF(Z7="",NA(),Z7)</f>
        <v>65.37</v>
      </c>
      <c r="AA6" s="34">
        <f t="shared" si="4"/>
        <v>62.14</v>
      </c>
      <c r="AB6" s="34">
        <f t="shared" si="4"/>
        <v>64.88</v>
      </c>
      <c r="AC6" s="34">
        <f t="shared" si="4"/>
        <v>57.55</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603.32000000000005</v>
      </c>
      <c r="BG6" s="34">
        <f t="shared" ref="BG6:BO6" si="7">IF(BG7="",NA(),BG7)</f>
        <v>284.94</v>
      </c>
      <c r="BH6" s="34">
        <f t="shared" si="7"/>
        <v>173.81</v>
      </c>
      <c r="BI6" s="34">
        <f t="shared" si="7"/>
        <v>210.4</v>
      </c>
      <c r="BJ6" s="34">
        <f t="shared" si="7"/>
        <v>89.88</v>
      </c>
      <c r="BK6" s="34">
        <f t="shared" si="7"/>
        <v>1126.77</v>
      </c>
      <c r="BL6" s="34">
        <f t="shared" si="7"/>
        <v>1044.8</v>
      </c>
      <c r="BM6" s="34">
        <f t="shared" si="7"/>
        <v>1081.8</v>
      </c>
      <c r="BN6" s="34">
        <f t="shared" si="7"/>
        <v>974.93</v>
      </c>
      <c r="BO6" s="34">
        <f t="shared" si="7"/>
        <v>855.8</v>
      </c>
      <c r="BP6" s="33" t="str">
        <f>IF(BP7="","",IF(BP7="-","【-】","【"&amp;SUBSTITUTE(TEXT(BP7,"#,##0.00"),"-","△")&amp;"】"))</f>
        <v>【814.89】</v>
      </c>
      <c r="BQ6" s="34">
        <f>IF(BQ7="",NA(),BQ7)</f>
        <v>36.119999999999997</v>
      </c>
      <c r="BR6" s="34">
        <f t="shared" ref="BR6:BZ6" si="8">IF(BR7="",NA(),BR7)</f>
        <v>36.9</v>
      </c>
      <c r="BS6" s="34">
        <f t="shared" si="8"/>
        <v>36.32</v>
      </c>
      <c r="BT6" s="34">
        <f t="shared" si="8"/>
        <v>37.47</v>
      </c>
      <c r="BU6" s="34">
        <f t="shared" si="8"/>
        <v>49.83</v>
      </c>
      <c r="BV6" s="34">
        <f t="shared" si="8"/>
        <v>50.9</v>
      </c>
      <c r="BW6" s="34">
        <f t="shared" si="8"/>
        <v>50.82</v>
      </c>
      <c r="BX6" s="34">
        <f t="shared" si="8"/>
        <v>52.19</v>
      </c>
      <c r="BY6" s="34">
        <f t="shared" si="8"/>
        <v>55.32</v>
      </c>
      <c r="BZ6" s="34">
        <f t="shared" si="8"/>
        <v>59.8</v>
      </c>
      <c r="CA6" s="33" t="str">
        <f>IF(CA7="","",IF(CA7="-","【-】","【"&amp;SUBSTITUTE(TEXT(CA7,"#,##0.00"),"-","△")&amp;"】"))</f>
        <v>【60.64】</v>
      </c>
      <c r="CB6" s="34">
        <f>IF(CB7="",NA(),CB7)</f>
        <v>149.13</v>
      </c>
      <c r="CC6" s="34">
        <f t="shared" ref="CC6:CK6" si="9">IF(CC7="",NA(),CC7)</f>
        <v>150.01</v>
      </c>
      <c r="CD6" s="34">
        <f t="shared" si="9"/>
        <v>150</v>
      </c>
      <c r="CE6" s="34">
        <f t="shared" si="9"/>
        <v>138.68</v>
      </c>
      <c r="CF6" s="34">
        <f t="shared" si="9"/>
        <v>137.13</v>
      </c>
      <c r="CG6" s="34">
        <f t="shared" si="9"/>
        <v>293.27</v>
      </c>
      <c r="CH6" s="34">
        <f t="shared" si="9"/>
        <v>300.52</v>
      </c>
      <c r="CI6" s="34">
        <f t="shared" si="9"/>
        <v>296.14</v>
      </c>
      <c r="CJ6" s="34">
        <f t="shared" si="9"/>
        <v>283.17</v>
      </c>
      <c r="CK6" s="34">
        <f t="shared" si="9"/>
        <v>263.76</v>
      </c>
      <c r="CL6" s="33" t="str">
        <f>IF(CL7="","",IF(CL7="-","【-】","【"&amp;SUBSTITUTE(TEXT(CL7,"#,##0.00"),"-","△")&amp;"】"))</f>
        <v>【255.52】</v>
      </c>
      <c r="CM6" s="34">
        <f>IF(CM7="",NA(),CM7)</f>
        <v>151.41999999999999</v>
      </c>
      <c r="CN6" s="34">
        <f t="shared" ref="CN6:CV6" si="10">IF(CN7="",NA(),CN7)</f>
        <v>109.9</v>
      </c>
      <c r="CO6" s="34">
        <f t="shared" si="10"/>
        <v>117.09</v>
      </c>
      <c r="CP6" s="34">
        <f t="shared" si="10"/>
        <v>103.75</v>
      </c>
      <c r="CQ6" s="34">
        <f t="shared" si="10"/>
        <v>100.6</v>
      </c>
      <c r="CR6" s="34">
        <f t="shared" si="10"/>
        <v>53.78</v>
      </c>
      <c r="CS6" s="34">
        <f t="shared" si="10"/>
        <v>53.24</v>
      </c>
      <c r="CT6" s="34">
        <f t="shared" si="10"/>
        <v>52.31</v>
      </c>
      <c r="CU6" s="34">
        <f t="shared" si="10"/>
        <v>60.65</v>
      </c>
      <c r="CV6" s="34">
        <f t="shared" si="10"/>
        <v>51.75</v>
      </c>
      <c r="CW6" s="33" t="str">
        <f>IF(CW7="","",IF(CW7="-","【-】","【"&amp;SUBSTITUTE(TEXT(CW7,"#,##0.00"),"-","△")&amp;"】"))</f>
        <v>【52.49】</v>
      </c>
      <c r="CX6" s="34">
        <f>IF(CX7="",NA(),CX7)</f>
        <v>99.16</v>
      </c>
      <c r="CY6" s="34">
        <f t="shared" ref="CY6:DG6" si="11">IF(CY7="",NA(),CY7)</f>
        <v>99.22</v>
      </c>
      <c r="CZ6" s="34">
        <f t="shared" si="11"/>
        <v>99.03</v>
      </c>
      <c r="DA6" s="34">
        <f t="shared" si="11"/>
        <v>99.14</v>
      </c>
      <c r="DB6" s="34">
        <f t="shared" si="11"/>
        <v>99.6</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2">
      <c r="A7" s="27"/>
      <c r="B7" s="36">
        <v>2017</v>
      </c>
      <c r="C7" s="36">
        <v>382060</v>
      </c>
      <c r="D7" s="36">
        <v>47</v>
      </c>
      <c r="E7" s="36">
        <v>17</v>
      </c>
      <c r="F7" s="36">
        <v>5</v>
      </c>
      <c r="G7" s="36">
        <v>0</v>
      </c>
      <c r="H7" s="36" t="s">
        <v>110</v>
      </c>
      <c r="I7" s="36" t="s">
        <v>111</v>
      </c>
      <c r="J7" s="36" t="s">
        <v>112</v>
      </c>
      <c r="K7" s="36" t="s">
        <v>113</v>
      </c>
      <c r="L7" s="36" t="s">
        <v>114</v>
      </c>
      <c r="M7" s="36" t="s">
        <v>115</v>
      </c>
      <c r="N7" s="37" t="s">
        <v>116</v>
      </c>
      <c r="O7" s="37" t="s">
        <v>117</v>
      </c>
      <c r="P7" s="37">
        <v>1.36</v>
      </c>
      <c r="Q7" s="37">
        <v>71.39</v>
      </c>
      <c r="R7" s="37">
        <v>1320</v>
      </c>
      <c r="S7" s="37">
        <v>110767</v>
      </c>
      <c r="T7" s="37">
        <v>509.98</v>
      </c>
      <c r="U7" s="37">
        <v>217.2</v>
      </c>
      <c r="V7" s="37">
        <v>1497</v>
      </c>
      <c r="W7" s="37">
        <v>0.35</v>
      </c>
      <c r="X7" s="37">
        <v>4277.1400000000003</v>
      </c>
      <c r="Y7" s="37">
        <v>59.29</v>
      </c>
      <c r="Z7" s="37">
        <v>65.37</v>
      </c>
      <c r="AA7" s="37">
        <v>62.14</v>
      </c>
      <c r="AB7" s="37">
        <v>64.88</v>
      </c>
      <c r="AC7" s="37">
        <v>57.55</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603.32000000000005</v>
      </c>
      <c r="BG7" s="37">
        <v>284.94</v>
      </c>
      <c r="BH7" s="37">
        <v>173.81</v>
      </c>
      <c r="BI7" s="37">
        <v>210.4</v>
      </c>
      <c r="BJ7" s="37">
        <v>89.88</v>
      </c>
      <c r="BK7" s="37">
        <v>1126.77</v>
      </c>
      <c r="BL7" s="37">
        <v>1044.8</v>
      </c>
      <c r="BM7" s="37">
        <v>1081.8</v>
      </c>
      <c r="BN7" s="37">
        <v>974.93</v>
      </c>
      <c r="BO7" s="37">
        <v>855.8</v>
      </c>
      <c r="BP7" s="37">
        <v>814.89</v>
      </c>
      <c r="BQ7" s="37">
        <v>36.119999999999997</v>
      </c>
      <c r="BR7" s="37">
        <v>36.9</v>
      </c>
      <c r="BS7" s="37">
        <v>36.32</v>
      </c>
      <c r="BT7" s="37">
        <v>37.47</v>
      </c>
      <c r="BU7" s="37">
        <v>49.83</v>
      </c>
      <c r="BV7" s="37">
        <v>50.9</v>
      </c>
      <c r="BW7" s="37">
        <v>50.82</v>
      </c>
      <c r="BX7" s="37">
        <v>52.19</v>
      </c>
      <c r="BY7" s="37">
        <v>55.32</v>
      </c>
      <c r="BZ7" s="37">
        <v>59.8</v>
      </c>
      <c r="CA7" s="37">
        <v>60.64</v>
      </c>
      <c r="CB7" s="37">
        <v>149.13</v>
      </c>
      <c r="CC7" s="37">
        <v>150.01</v>
      </c>
      <c r="CD7" s="37">
        <v>150</v>
      </c>
      <c r="CE7" s="37">
        <v>138.68</v>
      </c>
      <c r="CF7" s="37">
        <v>137.13</v>
      </c>
      <c r="CG7" s="37">
        <v>293.27</v>
      </c>
      <c r="CH7" s="37">
        <v>300.52</v>
      </c>
      <c r="CI7" s="37">
        <v>296.14</v>
      </c>
      <c r="CJ7" s="37">
        <v>283.17</v>
      </c>
      <c r="CK7" s="37">
        <v>263.76</v>
      </c>
      <c r="CL7" s="37">
        <v>255.52</v>
      </c>
      <c r="CM7" s="37">
        <v>151.41999999999999</v>
      </c>
      <c r="CN7" s="37">
        <v>109.9</v>
      </c>
      <c r="CO7" s="37">
        <v>117.09</v>
      </c>
      <c r="CP7" s="37">
        <v>103.75</v>
      </c>
      <c r="CQ7" s="37">
        <v>100.6</v>
      </c>
      <c r="CR7" s="37">
        <v>53.78</v>
      </c>
      <c r="CS7" s="37">
        <v>53.24</v>
      </c>
      <c r="CT7" s="37">
        <v>52.31</v>
      </c>
      <c r="CU7" s="37">
        <v>60.65</v>
      </c>
      <c r="CV7" s="37">
        <v>51.75</v>
      </c>
      <c r="CW7" s="37">
        <v>52.49</v>
      </c>
      <c r="CX7" s="37">
        <v>99.16</v>
      </c>
      <c r="CY7" s="37">
        <v>99.22</v>
      </c>
      <c r="CZ7" s="37">
        <v>99.03</v>
      </c>
      <c r="DA7" s="37">
        <v>99.14</v>
      </c>
      <c r="DB7" s="37">
        <v>99.6</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2">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2">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2">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