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WH2213\☆財政☆\R2財政係関係\01_公営企業関係\03_経営比較分析表\030114_【〆切2８（月）】公営企業に係る経営比較分析表（令和元年度決算）の分析等について（依頼）\02_財政課↔各課\"/>
    </mc:Choice>
  </mc:AlternateContent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BZ76" i="4" l="1"/>
  <c r="MA51" i="4"/>
  <c r="MI76" i="4"/>
  <c r="HJ51" i="4"/>
  <c r="MA30" i="4"/>
  <c r="HJ30" i="4"/>
  <c r="IT76" i="4"/>
  <c r="CS51" i="4"/>
  <c r="CS30" i="4"/>
  <c r="C11" i="5"/>
  <c r="D11" i="5"/>
  <c r="E11" i="5"/>
  <c r="B11" i="5"/>
  <c r="BK76" i="4" l="1"/>
  <c r="LH51" i="4"/>
  <c r="GQ51" i="4"/>
  <c r="LT76" i="4"/>
  <c r="LH30" i="4"/>
  <c r="GQ30" i="4"/>
  <c r="IE76" i="4"/>
  <c r="BZ51" i="4"/>
  <c r="BZ30" i="4"/>
  <c r="HP76" i="4"/>
  <c r="BG51" i="4"/>
  <c r="BG30" i="4"/>
  <c r="FX30" i="4"/>
  <c r="AV76" i="4"/>
  <c r="KO51" i="4"/>
  <c r="LE76" i="4"/>
  <c r="FX51" i="4"/>
  <c r="KO30" i="4"/>
  <c r="KP76" i="4"/>
  <c r="HA76" i="4"/>
  <c r="AN51" i="4"/>
  <c r="FE30" i="4"/>
  <c r="AN30" i="4"/>
  <c r="FE51" i="4"/>
  <c r="AG76" i="4"/>
  <c r="JV51" i="4"/>
  <c r="JV30" i="4"/>
  <c r="R76" i="4"/>
  <c r="JC51" i="4"/>
  <c r="KA76" i="4"/>
  <c r="EL51" i="4"/>
  <c r="JC30" i="4"/>
  <c r="GL76" i="4"/>
  <c r="U51" i="4"/>
  <c r="EL30" i="4"/>
  <c r="U30" i="4"/>
</calcChain>
</file>

<file path=xl/sharedStrings.xml><?xml version="1.0" encoding="utf-8"?>
<sst xmlns="http://schemas.openxmlformats.org/spreadsheetml/2006/main" count="278" uniqueCount="135">
  <si>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</si>
  <si>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</si>
  <si>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</si>
  <si>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</si>
  <si>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</si>
  <si>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</si>
  <si>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</si>
  <si>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</si>
  <si>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</si>
  <si>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</si>
  <si>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</si>
  <si>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</si>
  <si>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</si>
  <si>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</si>
  <si>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</si>
  <si>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</si>
  <si>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</si>
  <si>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</si>
  <si>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</si>
  <si>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</si>
  <si>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</si>
  <si>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</si>
  <si>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</si>
  <si>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</si>
  <si>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</si>
  <si>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</si>
  <si>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</si>
  <si>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</si>
  <si>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</si>
  <si>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</si>
  <si>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</si>
  <si>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</si>
  <si>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</si>
  <si>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</si>
  <si>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</si>
  <si>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</si>
  <si>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</si>
  <si>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</si>
  <si>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</si>
  <si>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</si>
  <si>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</si>
  <si>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</si>
  <si>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</si>
  <si>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</si>
  <si>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</si>
  <si>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</si>
  <si>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</si>
  <si>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</si>
  <si>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</si>
  <si>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</si>
  <si>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</si>
  <si>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</si>
  <si>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</si>
  <si>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</si>
  <si>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</si>
  <si>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</si>
  <si>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</si>
  <si>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</si>
  <si>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</si>
  <si>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</si>
  <si>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</si>
  <si>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</si>
  <si>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</si>
  <si>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</si>
  <si>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</si>
  <si>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</si>
  <si>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</si>
  <si>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</si>
  <si>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</si>
  <si>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</si>
  <si>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</si>
  <si>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</si>
  <si>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</si>
  <si>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</si>
  <si>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</si>
  <si>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</si>
  <si>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</si>
  <si>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</si>
  <si>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</si>
  <si>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</si>
  <si>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</si>
  <si>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</si>
  <si>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</si>
  <si>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</si>
  <si>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</si>
  <si>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</si>
  <si>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</si>
  <si>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</si>
  <si>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</si>
  <si>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</si>
  <si>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</si>
  <si>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</si>
  <si>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</si>
  <si>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</si>
  <si>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</si>
  <si>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</si>
  <si>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</si>
  <si>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</si>
  <si>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</si>
  <si>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</si>
  <si>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</si>
  <si>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</si>
  <si>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</si>
  <si>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</si>
  <si>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当該値(N)</t>
    <phoneticPr fontId="5"/>
  </si>
  <si>
    <t>当該値(N-2)</t>
    <phoneticPr fontId="5"/>
  </si>
  <si>
    <t>当該値(N)</t>
    <phoneticPr fontId="5"/>
  </si>
  <si>
    <t>当該値(N-3)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</si>
  <si>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</si>
  <si>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</si>
  <si>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</si>
  <si>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</si>
  <si>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</si>
  <si>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八幡浜市</t>
  </si>
  <si>
    <t>北浜立体駐車場</t>
  </si>
  <si>
    <t>法非適用</t>
  </si>
  <si>
    <t>駐車場整備事業</t>
  </si>
  <si>
    <t>-</t>
  </si>
  <si>
    <t>Ａ３Ｂ１</t>
  </si>
  <si>
    <t>非設置</t>
  </si>
  <si>
    <t>該当数値なし</t>
  </si>
  <si>
    <t>届出駐車場</t>
  </si>
  <si>
    <t>立体式</t>
  </si>
  <si>
    <t>商業施設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</si>
  <si>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</si>
  <si>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</si>
  <si>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</si>
  <si>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</si>
  <si>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</si>
  <si>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</si>
  <si>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</si>
  <si>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①収益的収支比率
　平成25年に時間貸し駐車場を廃止し、平成26年度で既発債の償還が終了したことから、平成27年度より収益が大きく改善している。
④売上高GOP比率
⑤EBITDA
　売上高ＧＯＰは、類似施設平均値を上回っており、利益率は高い。
　ＥＢＩＴＤＡは、平年並みとなったが、類似施設の平均値を下回っている。
</t>
    <phoneticPr fontId="5"/>
  </si>
  <si>
    <t xml:space="preserve">⑧設備投資見込額
　現在大きな修繕等の設備投資は見込んでいない。
⑩企業債残高対料金収入比率
　平成26年度に既発債の償還が終了している。
</t>
    <phoneticPr fontId="5"/>
  </si>
  <si>
    <t xml:space="preserve">⑪稼働率
　時間貸し駐車場廃止後、定期契約者は増加傾向にあったが、やや減少傾向にあり、類似施設平均値を下回っている。
</t>
    <phoneticPr fontId="5"/>
  </si>
  <si>
    <t>時間貸し駐車場を廃止後、1～2階フロアを隣接する商業施設に貸し出しており、定期駐車の契約者も増加したため、営業に関する収益性を表す指標である売上高ＧＯＰ比率は類似施設平均値を上回っている。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</si>
</sst>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250.5</c:v>
                </c:pt>
                <c:pt idx="1">
                  <c:v>297.89999999999998</c:v>
                </c:pt>
                <c:pt idx="2">
                  <c:v>257.60000000000002</c:v>
                </c:pt>
                <c:pt idx="3">
                  <c:v>252.8</c:v>
                </c:pt>
                <c:pt idx="4">
                  <c:v>301.2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BEE-4842-B509-6E9339B58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0769568"/>
        <c:axId val="400769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218.5</c:v>
                </c:pt>
                <c:pt idx="1">
                  <c:v>151.19999999999999</c:v>
                </c:pt>
                <c:pt idx="2">
                  <c:v>212.4</c:v>
                </c:pt>
                <c:pt idx="3">
                  <c:v>243</c:v>
                </c:pt>
                <c:pt idx="4">
                  <c:v>756.6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BEE-4842-B509-6E9339B58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769568"/>
        <c:axId val="400769960"/>
      </c:lineChart>
      <c:catAx>
        <c:axId val="4007695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00769960"/>
        <c:crosses val="autoZero"/>
        <c:auto val="1"/>
        <c:lblAlgn val="ctr"/>
        <c:lblOffset val="100"/>
        <c:noMultiLvlLbl val="1"/>
      </c:catAx>
      <c:valAx>
        <c:axId val="400769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007695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79D-4147-82E3-B4ABB275F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1933288"/>
        <c:axId val="331934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280</c:v>
                </c:pt>
                <c:pt idx="1">
                  <c:v>239.6</c:v>
                </c:pt>
                <c:pt idx="2">
                  <c:v>224.1</c:v>
                </c:pt>
                <c:pt idx="3">
                  <c:v>152.5</c:v>
                </c:pt>
                <c:pt idx="4">
                  <c:v>54.7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79D-4147-82E3-B4ABB275F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933288"/>
        <c:axId val="331934072"/>
      </c:lineChart>
      <c:catAx>
        <c:axId val="3319332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31934072"/>
        <c:crosses val="autoZero"/>
        <c:auto val="1"/>
        <c:lblAlgn val="ctr"/>
        <c:lblOffset val="100"/>
        <c:noMultiLvlLbl val="1"/>
      </c:catAx>
      <c:valAx>
        <c:axId val="331934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319332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50-4B44-A55F-3AC884808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4444512"/>
        <c:axId val="334439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50-4B44-A55F-3AC884808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444512"/>
        <c:axId val="334439416"/>
      </c:lineChart>
      <c:catAx>
        <c:axId val="33444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34439416"/>
        <c:crosses val="autoZero"/>
        <c:auto val="1"/>
        <c:lblAlgn val="ctr"/>
        <c:lblOffset val="100"/>
        <c:noMultiLvlLbl val="1"/>
      </c:catAx>
      <c:valAx>
        <c:axId val="334439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3444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03-4528-A8DA-9FB7A5D1B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4444120"/>
        <c:axId val="3344425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403-4528-A8DA-9FB7A5D1B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444120"/>
        <c:axId val="334442552"/>
      </c:lineChart>
      <c:catAx>
        <c:axId val="3344441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34442552"/>
        <c:crosses val="autoZero"/>
        <c:auto val="1"/>
        <c:lblAlgn val="ctr"/>
        <c:lblOffset val="100"/>
        <c:noMultiLvlLbl val="1"/>
      </c:catAx>
      <c:valAx>
        <c:axId val="3344425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344441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A52-4C33-AF8D-2B023A7F9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4440200"/>
        <c:axId val="33444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4.7</c:v>
                </c:pt>
                <c:pt idx="1">
                  <c:v>4</c:v>
                </c:pt>
                <c:pt idx="2">
                  <c:v>2.4</c:v>
                </c:pt>
                <c:pt idx="3">
                  <c:v>2.2999999999999998</c:v>
                </c:pt>
                <c:pt idx="4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A52-4C33-AF8D-2B023A7F9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440200"/>
        <c:axId val="334440592"/>
      </c:lineChart>
      <c:catAx>
        <c:axId val="3344402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34440592"/>
        <c:crosses val="autoZero"/>
        <c:auto val="1"/>
        <c:lblAlgn val="ctr"/>
        <c:lblOffset val="100"/>
        <c:noMultiLvlLbl val="1"/>
      </c:catAx>
      <c:valAx>
        <c:axId val="33444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344402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83-49C4-9DF2-9312BE18B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4444904"/>
        <c:axId val="334441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46</c:v>
                </c:pt>
                <c:pt idx="1">
                  <c:v>39</c:v>
                </c:pt>
                <c:pt idx="2">
                  <c:v>25</c:v>
                </c:pt>
                <c:pt idx="3">
                  <c:v>23</c:v>
                </c:pt>
                <c:pt idx="4">
                  <c:v>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183-49C4-9DF2-9312BE18B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444904"/>
        <c:axId val="334441768"/>
      </c:lineChart>
      <c:catAx>
        <c:axId val="3344449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34441768"/>
        <c:crosses val="autoZero"/>
        <c:auto val="1"/>
        <c:lblAlgn val="ctr"/>
        <c:lblOffset val="100"/>
        <c:noMultiLvlLbl val="1"/>
      </c:catAx>
      <c:valAx>
        <c:axId val="3344417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344449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39.299999999999997</c:v>
                </c:pt>
                <c:pt idx="1">
                  <c:v>44.2</c:v>
                </c:pt>
                <c:pt idx="2">
                  <c:v>43.3</c:v>
                </c:pt>
                <c:pt idx="3">
                  <c:v>40.1</c:v>
                </c:pt>
                <c:pt idx="4">
                  <c:v>41.9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15-4DFE-A589-55C51D7E1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4443336"/>
        <c:axId val="334440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138.9</c:v>
                </c:pt>
                <c:pt idx="1">
                  <c:v>139.69999999999999</c:v>
                </c:pt>
                <c:pt idx="2">
                  <c:v>139.30000000000001</c:v>
                </c:pt>
                <c:pt idx="3">
                  <c:v>135.30000000000001</c:v>
                </c:pt>
                <c:pt idx="4">
                  <c:v>289.2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615-4DFE-A589-55C51D7E1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443336"/>
        <c:axId val="334440984"/>
      </c:lineChart>
      <c:catAx>
        <c:axId val="334443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34440984"/>
        <c:crosses val="autoZero"/>
        <c:auto val="1"/>
        <c:lblAlgn val="ctr"/>
        <c:lblOffset val="100"/>
        <c:noMultiLvlLbl val="1"/>
      </c:catAx>
      <c:valAx>
        <c:axId val="334440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34443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60.1</c:v>
                </c:pt>
                <c:pt idx="1">
                  <c:v>65.400000000000006</c:v>
                </c:pt>
                <c:pt idx="2">
                  <c:v>61.2</c:v>
                </c:pt>
                <c:pt idx="3">
                  <c:v>60.5</c:v>
                </c:pt>
                <c:pt idx="4">
                  <c:v>66.8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A5-4490-9106-A12AD8A95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4442944"/>
        <c:axId val="334445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33.200000000000003</c:v>
                </c:pt>
                <c:pt idx="1">
                  <c:v>29.6</c:v>
                </c:pt>
                <c:pt idx="2">
                  <c:v>29.2</c:v>
                </c:pt>
                <c:pt idx="3">
                  <c:v>30.4</c:v>
                </c:pt>
                <c:pt idx="4">
                  <c:v>33.9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DA5-4490-9106-A12AD8A95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442944"/>
        <c:axId val="334445296"/>
      </c:lineChart>
      <c:catAx>
        <c:axId val="3344429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34445296"/>
        <c:crosses val="autoZero"/>
        <c:auto val="1"/>
        <c:lblAlgn val="ctr"/>
        <c:lblOffset val="100"/>
        <c:noMultiLvlLbl val="1"/>
      </c:catAx>
      <c:valAx>
        <c:axId val="334445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344429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13579</c:v>
                </c:pt>
                <c:pt idx="1">
                  <c:v>17033</c:v>
                </c:pt>
                <c:pt idx="2">
                  <c:v>15051</c:v>
                </c:pt>
                <c:pt idx="3">
                  <c:v>14016</c:v>
                </c:pt>
                <c:pt idx="4">
                  <c:v>16219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B9-4201-A779-7D0954DE9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4446080"/>
        <c:axId val="334438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37496</c:v>
                </c:pt>
                <c:pt idx="1">
                  <c:v>31888</c:v>
                </c:pt>
                <c:pt idx="2">
                  <c:v>13314</c:v>
                </c:pt>
                <c:pt idx="3">
                  <c:v>28825</c:v>
                </c:pt>
                <c:pt idx="4">
                  <c:v>8265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6B9-4201-A779-7D0954DE9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446080"/>
        <c:axId val="334438632"/>
      </c:lineChart>
      <c:catAx>
        <c:axId val="3344460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34438632"/>
        <c:crosses val="autoZero"/>
        <c:auto val="1"/>
        <c:lblAlgn val="ctr"/>
        <c:lblOffset val="100"/>
        <c:noMultiLvlLbl val="1"/>
      </c:catAx>
      <c:valAx>
        <c:axId val="334438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344460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xmlns="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xmlns="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xmlns="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xmlns="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xmlns="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【14,290】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【425.4】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B1" zoomScale="80" zoomScaleNormal="80" zoomScaleSheetLayoutView="70" workbookViewId="0">
      <selection activeCell="ND66" sqref="ND66:NR82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81" t="str">
        <f>データ!H6&amp;"　"&amp;データ!I6</f>
        <v>愛媛県八幡浜市　北浜立体駐車場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データ!J7</f>
        <v>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データ!K7</f>
        <v>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データ!L7</f>
        <v>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データ!M7</f>
        <v>Ａ３Ｂ１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データ!N7</f>
        <v>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データ!S7</f>
        <v>商業施設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データ!T7</f>
        <v>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データ!U7</f>
        <v>11994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10</v>
      </c>
      <c r="NE8" s="9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19</v>
      </c>
      <c r="NE9" s="95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 t="str">
        <f>データ!O7</f>
        <v>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121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データ!Q7</f>
        <v>立体式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データ!R7</f>
        <v>24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データ!V7</f>
        <v>534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データ!W7</f>
        <v>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データ!X7</f>
        <v>代行制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21</v>
      </c>
      <c r="NE10" s="103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131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 t="str">
        <f>データ!$B$11</f>
        <v>H27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 t="str">
        <f>データ!$C$11</f>
        <v>H28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 t="str">
        <f>データ!$D$11</f>
        <v>H29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 t="str">
        <f>データ!$E$11</f>
        <v>H30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 t="str">
        <f>データ!$F$11</f>
        <v>R01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 t="str">
        <f>データ!$B$11</f>
        <v>H27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 t="str">
        <f>データ!$C$11</f>
        <v>H28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 t="str">
        <f>データ!$D$11</f>
        <v>H29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 t="str">
        <f>データ!$E$11</f>
        <v>H30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 t="str">
        <f>データ!$F$11</f>
        <v>R01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 t="str">
        <f>データ!$B$11</f>
        <v>H27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 t="str">
        <f>データ!$C$11</f>
        <v>H28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 t="str">
        <f>データ!$D$11</f>
        <v>H29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 t="str">
        <f>データ!$E$11</f>
        <v>H30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 t="str">
        <f>データ!$F$11</f>
        <v>R01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データ!Y7</f>
        <v>250.5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データ!Z7</f>
        <v>297.89999999999998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データ!AA7</f>
        <v>257.60000000000002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データ!AB7</f>
        <v>252.8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データ!AC7</f>
        <v>301.2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データ!AJ7</f>
        <v>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データ!AK7</f>
        <v>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データ!AL7</f>
        <v>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データ!AM7</f>
        <v>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データ!AN7</f>
        <v>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データ!DK7</f>
        <v>39.299999999999997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データ!DL7</f>
        <v>44.2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データ!DM7</f>
        <v>43.3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データ!DN7</f>
        <v>40.1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データ!DO7</f>
        <v>41.9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データ!AD7</f>
        <v>218.5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データ!AE7</f>
        <v>151.19999999999999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データ!AF7</f>
        <v>212.4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データ!AG7</f>
        <v>243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データ!AH7</f>
        <v>756.6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データ!AO7</f>
        <v>4.7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データ!AP7</f>
        <v>4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データ!AQ7</f>
        <v>2.4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データ!AR7</f>
        <v>2.2999999999999998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データ!AS7</f>
        <v>2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データ!DP7</f>
        <v>138.9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データ!DQ7</f>
        <v>139.69999999999999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データ!DR7</f>
        <v>139.30000000000001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データ!DS7</f>
        <v>135.30000000000001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データ!DT7</f>
        <v>289.2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132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30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133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 t="str">
        <f>データ!$B$11</f>
        <v>H27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 t="str">
        <f>データ!$C$11</f>
        <v>H28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 t="str">
        <f>データ!$D$11</f>
        <v>H29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 t="str">
        <f>データ!$E$11</f>
        <v>H30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 t="str">
        <f>データ!$F$11</f>
        <v>R01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 t="str">
        <f>データ!$B$11</f>
        <v>H27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 t="str">
        <f>データ!$C$11</f>
        <v>H28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 t="str">
        <f>データ!$D$11</f>
        <v>H29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 t="str">
        <f>データ!$E$11</f>
        <v>H30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 t="str">
        <f>データ!$F$11</f>
        <v>R01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 t="str">
        <f>データ!$B$11</f>
        <v>H27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 t="str">
        <f>データ!$C$11</f>
        <v>H28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 t="str">
        <f>データ!$D$11</f>
        <v>H29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 t="str">
        <f>データ!$E$11</f>
        <v>H30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 t="str">
        <f>データ!$F$11</f>
        <v>R01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5">
        <f>データ!AU7</f>
        <v>0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データ!AV7</f>
        <v>0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データ!AW7</f>
        <v>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データ!AX7</f>
        <v>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データ!AY7</f>
        <v>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データ!BF7</f>
        <v>60.1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データ!BG7</f>
        <v>65.400000000000006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データ!BH7</f>
        <v>61.2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データ!BI7</f>
        <v>60.5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データ!BJ7</f>
        <v>66.8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5">
        <f>データ!BQ7</f>
        <v>13579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データ!BR7</f>
        <v>17033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データ!BS7</f>
        <v>15051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データ!BT7</f>
        <v>14016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データ!BU7</f>
        <v>16219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5">
        <f>データ!AZ7</f>
        <v>46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データ!BA7</f>
        <v>39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データ!BB7</f>
        <v>25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データ!BC7</f>
        <v>23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データ!BD7</f>
        <v>15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データ!BK7</f>
        <v>33.200000000000003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データ!BL7</f>
        <v>29.6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データ!BM7</f>
        <v>29.2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データ!BN7</f>
        <v>30.4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データ!BO7</f>
        <v>33.9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5">
        <f>データ!BV7</f>
        <v>37496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データ!BW7</f>
        <v>31888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データ!BX7</f>
        <v>13314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データ!BY7</f>
        <v>28825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データ!BZ7</f>
        <v>8265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31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6" t="s">
        <v>32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33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134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7">
        <f>データ!CM7</f>
        <v>66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6" t="s">
        <v>34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6" t="str">
        <f>データ!$B$11</f>
        <v>H27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 t="str">
        <f>データ!$C$11</f>
        <v>H28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 t="str">
        <f>データ!$D$11</f>
        <v>H29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 t="str">
        <f>データ!$E$11</f>
        <v>H30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 t="str">
        <f>データ!$F$11</f>
        <v>R01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4"/>
      <c r="CP76" s="4"/>
      <c r="CQ76" s="4"/>
      <c r="CR76" s="4"/>
      <c r="CS76" s="4"/>
      <c r="CT76" s="4"/>
      <c r="CU76" s="4"/>
      <c r="CV76" s="127">
        <f>データ!CN7</f>
        <v>0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6" t="str">
        <f>データ!$B$11</f>
        <v>H27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 t="str">
        <f>データ!$C$11</f>
        <v>H28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 t="str">
        <f>データ!$D$11</f>
        <v>H29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 t="str">
        <f>データ!$E$11</f>
        <v>H30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 t="str">
        <f>データ!$F$11</f>
        <v>R01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6" t="str">
        <f>データ!$B$11</f>
        <v>H27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 t="str">
        <f>データ!$C$11</f>
        <v>H28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 t="str">
        <f>データ!$D$11</f>
        <v>H29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 t="str">
        <f>データ!$E$11</f>
        <v>H30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 t="str">
        <f>データ!$F$11</f>
        <v>R01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15">
      <c r="A77" s="2"/>
      <c r="B77" s="22"/>
      <c r="C77" s="4"/>
      <c r="D77" s="4"/>
      <c r="E77" s="4"/>
      <c r="F77" s="4"/>
      <c r="I77" s="139" t="s">
        <v>27</v>
      </c>
      <c r="J77" s="139"/>
      <c r="K77" s="139"/>
      <c r="L77" s="139"/>
      <c r="M77" s="139"/>
      <c r="N77" s="139"/>
      <c r="O77" s="139"/>
      <c r="P77" s="139"/>
      <c r="Q77" s="139"/>
      <c r="R77" s="119" t="str">
        <f>データ!CB7</f>
        <v xml:space="preserve">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データ!CC7</f>
        <v xml:space="preserve">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データ!CD7</f>
        <v xml:space="preserve">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データ!CE7</f>
        <v xml:space="preserve">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データ!CF7</f>
        <v xml:space="preserve">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4"/>
      <c r="FZ77" s="4"/>
      <c r="GA77" s="4"/>
      <c r="GB77" s="4"/>
      <c r="GC77" s="139" t="s">
        <v>27</v>
      </c>
      <c r="GD77" s="139"/>
      <c r="GE77" s="139"/>
      <c r="GF77" s="139"/>
      <c r="GG77" s="139"/>
      <c r="GH77" s="139"/>
      <c r="GI77" s="139"/>
      <c r="GJ77" s="139"/>
      <c r="GK77" s="139"/>
      <c r="GL77" s="119" t="str">
        <f>データ!CO7</f>
        <v xml:space="preserve">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データ!CP7</f>
        <v xml:space="preserve">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データ!CQ7</f>
        <v xml:space="preserve">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データ!CR7</f>
        <v xml:space="preserve">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データ!CS7</f>
        <v xml:space="preserve">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39" t="s">
        <v>27</v>
      </c>
      <c r="JS77" s="139"/>
      <c r="JT77" s="139"/>
      <c r="JU77" s="139"/>
      <c r="JV77" s="139"/>
      <c r="JW77" s="139"/>
      <c r="JX77" s="139"/>
      <c r="JY77" s="139"/>
      <c r="JZ77" s="139"/>
      <c r="KA77" s="119">
        <f>データ!CZ7</f>
        <v>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データ!DA7</f>
        <v>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データ!DB7</f>
        <v>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データ!DC7</f>
        <v>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データ!DD7</f>
        <v>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15">
      <c r="A78" s="2"/>
      <c r="B78" s="22"/>
      <c r="C78" s="4"/>
      <c r="D78" s="4"/>
      <c r="E78" s="4"/>
      <c r="F78" s="4"/>
      <c r="I78" s="139" t="s">
        <v>29</v>
      </c>
      <c r="J78" s="139"/>
      <c r="K78" s="139"/>
      <c r="L78" s="139"/>
      <c r="M78" s="139"/>
      <c r="N78" s="139"/>
      <c r="O78" s="139"/>
      <c r="P78" s="139"/>
      <c r="Q78" s="139"/>
      <c r="R78" s="119" t="str">
        <f>データ!CG7</f>
        <v xml:space="preserve">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データ!CH7</f>
        <v xml:space="preserve">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データ!CI7</f>
        <v xml:space="preserve">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データ!CJ7</f>
        <v xml:space="preserve">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データ!CK7</f>
        <v xml:space="preserve">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4"/>
      <c r="FZ78" s="4"/>
      <c r="GA78" s="4"/>
      <c r="GB78" s="4"/>
      <c r="GC78" s="139" t="s">
        <v>29</v>
      </c>
      <c r="GD78" s="139"/>
      <c r="GE78" s="139"/>
      <c r="GF78" s="139"/>
      <c r="GG78" s="139"/>
      <c r="GH78" s="139"/>
      <c r="GI78" s="139"/>
      <c r="GJ78" s="139"/>
      <c r="GK78" s="139"/>
      <c r="GL78" s="119" t="str">
        <f>データ!CT7</f>
        <v xml:space="preserve">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データ!CU7</f>
        <v xml:space="preserve">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データ!CV7</f>
        <v xml:space="preserve">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データ!CW7</f>
        <v xml:space="preserve">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データ!CX7</f>
        <v xml:space="preserve">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39" t="s">
        <v>29</v>
      </c>
      <c r="JS78" s="139"/>
      <c r="JT78" s="139"/>
      <c r="JU78" s="139"/>
      <c r="JV78" s="139"/>
      <c r="JW78" s="139"/>
      <c r="JX78" s="139"/>
      <c r="JY78" s="139"/>
      <c r="JZ78" s="139"/>
      <c r="KA78" s="119">
        <f>データ!DE7</f>
        <v>280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データ!DF7</f>
        <v>239.6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データ!DG7</f>
        <v>224.1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データ!DH7</f>
        <v>152.5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データ!DI7</f>
        <v>54.7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【619.1】</v>
      </c>
      <c r="C88" s="46" t="str">
        <f>データ!AT6</f>
        <v>【2.3】</v>
      </c>
      <c r="D88" s="46" t="str">
        <f>データ!BE6</f>
        <v>【17】</v>
      </c>
      <c r="E88" s="46" t="str">
        <f>データ!DU6</f>
        <v>【205.9】</v>
      </c>
      <c r="F88" s="46" t="str">
        <f>データ!BP6</f>
        <v>【20.8】</v>
      </c>
      <c r="G88" s="46" t="str">
        <f>データ!CA6</f>
        <v>【14,290】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【425.4】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formatCells="0" formatColumns="0" formatRows="0"/>
  <mergeCells count="204"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topLeftCell="DH1" workbookViewId="0">
      <selection activeCell="DN9" sqref="DN9"/>
    </sheetView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25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61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68</v>
      </c>
      <c r="CN4" s="149" t="s">
        <v>69</v>
      </c>
      <c r="CO4" s="140" t="s">
        <v>70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73</v>
      </c>
      <c r="B5" s="58"/>
      <c r="C5" s="58"/>
      <c r="D5" s="58"/>
      <c r="E5" s="58"/>
      <c r="F5" s="58"/>
      <c r="G5" s="58"/>
      <c r="H5" s="59" t="s">
        <v>74</v>
      </c>
      <c r="I5" s="59" t="s">
        <v>75</v>
      </c>
      <c r="J5" s="59" t="s">
        <v>76</v>
      </c>
      <c r="K5" s="59" t="s">
        <v>77</v>
      </c>
      <c r="L5" s="59" t="s">
        <v>78</v>
      </c>
      <c r="M5" s="59" t="s">
        <v>4</v>
      </c>
      <c r="N5" s="59" t="s">
        <v>5</v>
      </c>
      <c r="O5" s="59" t="s">
        <v>79</v>
      </c>
      <c r="P5" s="59" t="s">
        <v>13</v>
      </c>
      <c r="Q5" s="59" t="s">
        <v>80</v>
      </c>
      <c r="R5" s="59" t="s">
        <v>81</v>
      </c>
      <c r="S5" s="59" t="s">
        <v>82</v>
      </c>
      <c r="T5" s="59" t="s">
        <v>83</v>
      </c>
      <c r="U5" s="59" t="s">
        <v>84</v>
      </c>
      <c r="V5" s="59" t="s">
        <v>85</v>
      </c>
      <c r="W5" s="59" t="s">
        <v>86</v>
      </c>
      <c r="X5" s="59" t="s">
        <v>87</v>
      </c>
      <c r="Y5" s="59" t="s">
        <v>88</v>
      </c>
      <c r="Z5" s="59" t="s">
        <v>89</v>
      </c>
      <c r="AA5" s="59" t="s">
        <v>90</v>
      </c>
      <c r="AB5" s="59" t="s">
        <v>91</v>
      </c>
      <c r="AC5" s="59" t="s">
        <v>92</v>
      </c>
      <c r="AD5" s="59" t="s">
        <v>93</v>
      </c>
      <c r="AE5" s="59" t="s">
        <v>94</v>
      </c>
      <c r="AF5" s="59" t="s">
        <v>95</v>
      </c>
      <c r="AG5" s="59" t="s">
        <v>96</v>
      </c>
      <c r="AH5" s="59" t="s">
        <v>97</v>
      </c>
      <c r="AI5" s="59" t="s">
        <v>98</v>
      </c>
      <c r="AJ5" s="59" t="s">
        <v>88</v>
      </c>
      <c r="AK5" s="59" t="s">
        <v>99</v>
      </c>
      <c r="AL5" s="59" t="s">
        <v>100</v>
      </c>
      <c r="AM5" s="59" t="s">
        <v>101</v>
      </c>
      <c r="AN5" s="59" t="s">
        <v>102</v>
      </c>
      <c r="AO5" s="59" t="s">
        <v>93</v>
      </c>
      <c r="AP5" s="59" t="s">
        <v>94</v>
      </c>
      <c r="AQ5" s="59" t="s">
        <v>95</v>
      </c>
      <c r="AR5" s="59" t="s">
        <v>96</v>
      </c>
      <c r="AS5" s="59" t="s">
        <v>97</v>
      </c>
      <c r="AT5" s="59" t="s">
        <v>98</v>
      </c>
      <c r="AU5" s="59" t="s">
        <v>103</v>
      </c>
      <c r="AV5" s="59" t="s">
        <v>89</v>
      </c>
      <c r="AW5" s="59" t="s">
        <v>90</v>
      </c>
      <c r="AX5" s="59" t="s">
        <v>101</v>
      </c>
      <c r="AY5" s="59" t="s">
        <v>104</v>
      </c>
      <c r="AZ5" s="59" t="s">
        <v>93</v>
      </c>
      <c r="BA5" s="59" t="s">
        <v>94</v>
      </c>
      <c r="BB5" s="59" t="s">
        <v>95</v>
      </c>
      <c r="BC5" s="59" t="s">
        <v>96</v>
      </c>
      <c r="BD5" s="59" t="s">
        <v>97</v>
      </c>
      <c r="BE5" s="59" t="s">
        <v>98</v>
      </c>
      <c r="BF5" s="59" t="s">
        <v>88</v>
      </c>
      <c r="BG5" s="59" t="s">
        <v>89</v>
      </c>
      <c r="BH5" s="59" t="s">
        <v>105</v>
      </c>
      <c r="BI5" s="59" t="s">
        <v>101</v>
      </c>
      <c r="BJ5" s="59" t="s">
        <v>106</v>
      </c>
      <c r="BK5" s="59" t="s">
        <v>93</v>
      </c>
      <c r="BL5" s="59" t="s">
        <v>94</v>
      </c>
      <c r="BM5" s="59" t="s">
        <v>95</v>
      </c>
      <c r="BN5" s="59" t="s">
        <v>96</v>
      </c>
      <c r="BO5" s="59" t="s">
        <v>97</v>
      </c>
      <c r="BP5" s="59" t="s">
        <v>98</v>
      </c>
      <c r="BQ5" s="59" t="s">
        <v>88</v>
      </c>
      <c r="BR5" s="59" t="s">
        <v>107</v>
      </c>
      <c r="BS5" s="59" t="s">
        <v>100</v>
      </c>
      <c r="BT5" s="59" t="s">
        <v>101</v>
      </c>
      <c r="BU5" s="59" t="s">
        <v>102</v>
      </c>
      <c r="BV5" s="59" t="s">
        <v>93</v>
      </c>
      <c r="BW5" s="59" t="s">
        <v>94</v>
      </c>
      <c r="BX5" s="59" t="s">
        <v>95</v>
      </c>
      <c r="BY5" s="59" t="s">
        <v>96</v>
      </c>
      <c r="BZ5" s="59" t="s">
        <v>97</v>
      </c>
      <c r="CA5" s="59" t="s">
        <v>98</v>
      </c>
      <c r="CB5" s="59" t="s">
        <v>88</v>
      </c>
      <c r="CC5" s="59" t="s">
        <v>107</v>
      </c>
      <c r="CD5" s="59" t="s">
        <v>100</v>
      </c>
      <c r="CE5" s="59" t="s">
        <v>108</v>
      </c>
      <c r="CF5" s="59" t="s">
        <v>92</v>
      </c>
      <c r="CG5" s="59" t="s">
        <v>93</v>
      </c>
      <c r="CH5" s="59" t="s">
        <v>94</v>
      </c>
      <c r="CI5" s="59" t="s">
        <v>95</v>
      </c>
      <c r="CJ5" s="59" t="s">
        <v>96</v>
      </c>
      <c r="CK5" s="59" t="s">
        <v>97</v>
      </c>
      <c r="CL5" s="59" t="s">
        <v>98</v>
      </c>
      <c r="CM5" s="150"/>
      <c r="CN5" s="150"/>
      <c r="CO5" s="59" t="s">
        <v>88</v>
      </c>
      <c r="CP5" s="59" t="s">
        <v>89</v>
      </c>
      <c r="CQ5" s="59" t="s">
        <v>90</v>
      </c>
      <c r="CR5" s="59" t="s">
        <v>101</v>
      </c>
      <c r="CS5" s="59" t="s">
        <v>106</v>
      </c>
      <c r="CT5" s="59" t="s">
        <v>93</v>
      </c>
      <c r="CU5" s="59" t="s">
        <v>94</v>
      </c>
      <c r="CV5" s="59" t="s">
        <v>95</v>
      </c>
      <c r="CW5" s="59" t="s">
        <v>96</v>
      </c>
      <c r="CX5" s="59" t="s">
        <v>97</v>
      </c>
      <c r="CY5" s="59" t="s">
        <v>98</v>
      </c>
      <c r="CZ5" s="59" t="s">
        <v>103</v>
      </c>
      <c r="DA5" s="59" t="s">
        <v>89</v>
      </c>
      <c r="DB5" s="59" t="s">
        <v>100</v>
      </c>
      <c r="DC5" s="59" t="s">
        <v>101</v>
      </c>
      <c r="DD5" s="59" t="s">
        <v>102</v>
      </c>
      <c r="DE5" s="59" t="s">
        <v>93</v>
      </c>
      <c r="DF5" s="59" t="s">
        <v>94</v>
      </c>
      <c r="DG5" s="59" t="s">
        <v>95</v>
      </c>
      <c r="DH5" s="59" t="s">
        <v>96</v>
      </c>
      <c r="DI5" s="59" t="s">
        <v>97</v>
      </c>
      <c r="DJ5" s="59" t="s">
        <v>35</v>
      </c>
      <c r="DK5" s="59" t="s">
        <v>88</v>
      </c>
      <c r="DL5" s="59" t="s">
        <v>89</v>
      </c>
      <c r="DM5" s="59" t="s">
        <v>100</v>
      </c>
      <c r="DN5" s="59" t="s">
        <v>91</v>
      </c>
      <c r="DO5" s="59" t="s">
        <v>92</v>
      </c>
      <c r="DP5" s="59" t="s">
        <v>93</v>
      </c>
      <c r="DQ5" s="59" t="s">
        <v>94</v>
      </c>
      <c r="DR5" s="59" t="s">
        <v>95</v>
      </c>
      <c r="DS5" s="59" t="s">
        <v>96</v>
      </c>
      <c r="DT5" s="59" t="s">
        <v>97</v>
      </c>
      <c r="DU5" s="59" t="s">
        <v>98</v>
      </c>
    </row>
    <row r="6" spans="1:125" s="66" customFormat="1" x14ac:dyDescent="0.15">
      <c r="A6" s="49" t="s">
        <v>109</v>
      </c>
      <c r="B6" s="60">
        <f>B8</f>
        <v>2019</v>
      </c>
      <c r="C6" s="60">
        <f t="shared" ref="C6:X6" si="1">C8</f>
        <v>382043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6</v>
      </c>
      <c r="H6" s="60" t="str">
        <f>SUBSTITUTE(H8,"　","")</f>
        <v>愛媛県八幡浜市</v>
      </c>
      <c r="I6" s="60" t="str">
        <f t="shared" si="1"/>
        <v>北浜立体駐車場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届出駐車場</v>
      </c>
      <c r="Q6" s="62" t="str">
        <f t="shared" si="1"/>
        <v>立体式</v>
      </c>
      <c r="R6" s="63">
        <f t="shared" si="1"/>
        <v>24</v>
      </c>
      <c r="S6" s="62" t="str">
        <f t="shared" si="1"/>
        <v>商業施設</v>
      </c>
      <c r="T6" s="62" t="str">
        <f t="shared" si="1"/>
        <v>無</v>
      </c>
      <c r="U6" s="63">
        <f t="shared" si="1"/>
        <v>11994</v>
      </c>
      <c r="V6" s="63">
        <f t="shared" si="1"/>
        <v>534</v>
      </c>
      <c r="W6" s="63">
        <f t="shared" si="1"/>
        <v>0</v>
      </c>
      <c r="X6" s="62" t="str">
        <f t="shared" si="1"/>
        <v>代行制</v>
      </c>
      <c r="Y6" s="64">
        <f>IF(Y8="-",NA(),Y8)</f>
        <v>250.5</v>
      </c>
      <c r="Z6" s="64">
        <f t="shared" ref="Z6:AH6" si="2">IF(Z8="-",NA(),Z8)</f>
        <v>297.89999999999998</v>
      </c>
      <c r="AA6" s="64">
        <f t="shared" si="2"/>
        <v>257.60000000000002</v>
      </c>
      <c r="AB6" s="64">
        <f t="shared" si="2"/>
        <v>252.8</v>
      </c>
      <c r="AC6" s="64">
        <f t="shared" si="2"/>
        <v>301.2</v>
      </c>
      <c r="AD6" s="64">
        <f t="shared" si="2"/>
        <v>218.5</v>
      </c>
      <c r="AE6" s="64">
        <f t="shared" si="2"/>
        <v>151.19999999999999</v>
      </c>
      <c r="AF6" s="64">
        <f t="shared" si="2"/>
        <v>212.4</v>
      </c>
      <c r="AG6" s="64">
        <f t="shared" si="2"/>
        <v>243</v>
      </c>
      <c r="AH6" s="64">
        <f t="shared" si="2"/>
        <v>756.6</v>
      </c>
      <c r="AI6" s="61" t="str">
        <f>IF(AI8="-","",IF(AI8="-","【-】","【"&amp;SUBSTITUTE(TEXT(AI8,"#,##0.0"),"-","△")&amp;"】"))</f>
        <v>【619.1】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4.7</v>
      </c>
      <c r="AP6" s="64">
        <f t="shared" si="3"/>
        <v>4</v>
      </c>
      <c r="AQ6" s="64">
        <f t="shared" si="3"/>
        <v>2.4</v>
      </c>
      <c r="AR6" s="64">
        <f t="shared" si="3"/>
        <v>2.2999999999999998</v>
      </c>
      <c r="AS6" s="64">
        <f t="shared" si="3"/>
        <v>2</v>
      </c>
      <c r="AT6" s="61" t="str">
        <f>IF(AT8="-","",IF(AT8="-","【-】","【"&amp;SUBSTITUTE(TEXT(AT8,"#,##0.0"),"-","△")&amp;"】"))</f>
        <v>【2.3】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46</v>
      </c>
      <c r="BA6" s="65">
        <f t="shared" si="4"/>
        <v>39</v>
      </c>
      <c r="BB6" s="65">
        <f t="shared" si="4"/>
        <v>25</v>
      </c>
      <c r="BC6" s="65">
        <f t="shared" si="4"/>
        <v>23</v>
      </c>
      <c r="BD6" s="65">
        <f t="shared" si="4"/>
        <v>15</v>
      </c>
      <c r="BE6" s="63" t="str">
        <f>IF(BE8="-","",IF(BE8="-","【-】","【"&amp;SUBSTITUTE(TEXT(BE8,"#,##0"),"-","△")&amp;"】"))</f>
        <v>【17】</v>
      </c>
      <c r="BF6" s="64">
        <f>IF(BF8="-",NA(),BF8)</f>
        <v>60.1</v>
      </c>
      <c r="BG6" s="64">
        <f t="shared" ref="BG6:BO6" si="5">IF(BG8="-",NA(),BG8)</f>
        <v>65.400000000000006</v>
      </c>
      <c r="BH6" s="64">
        <f t="shared" si="5"/>
        <v>61.2</v>
      </c>
      <c r="BI6" s="64">
        <f t="shared" si="5"/>
        <v>60.5</v>
      </c>
      <c r="BJ6" s="64">
        <f t="shared" si="5"/>
        <v>66.8</v>
      </c>
      <c r="BK6" s="64">
        <f t="shared" si="5"/>
        <v>33.200000000000003</v>
      </c>
      <c r="BL6" s="64">
        <f t="shared" si="5"/>
        <v>29.6</v>
      </c>
      <c r="BM6" s="64">
        <f t="shared" si="5"/>
        <v>29.2</v>
      </c>
      <c r="BN6" s="64">
        <f t="shared" si="5"/>
        <v>30.4</v>
      </c>
      <c r="BO6" s="64">
        <f t="shared" si="5"/>
        <v>33.9</v>
      </c>
      <c r="BP6" s="61" t="str">
        <f>IF(BP8="-","",IF(BP8="-","【-】","【"&amp;SUBSTITUTE(TEXT(BP8,"#,##0.0"),"-","△")&amp;"】"))</f>
        <v>【20.8】</v>
      </c>
      <c r="BQ6" s="65">
        <f>IF(BQ8="-",NA(),BQ8)</f>
        <v>13579</v>
      </c>
      <c r="BR6" s="65">
        <f t="shared" ref="BR6:BZ6" si="6">IF(BR8="-",NA(),BR8)</f>
        <v>17033</v>
      </c>
      <c r="BS6" s="65">
        <f t="shared" si="6"/>
        <v>15051</v>
      </c>
      <c r="BT6" s="65">
        <f t="shared" si="6"/>
        <v>14016</v>
      </c>
      <c r="BU6" s="65">
        <f t="shared" si="6"/>
        <v>16219</v>
      </c>
      <c r="BV6" s="65">
        <f t="shared" si="6"/>
        <v>37496</v>
      </c>
      <c r="BW6" s="65">
        <f t="shared" si="6"/>
        <v>31888</v>
      </c>
      <c r="BX6" s="65">
        <f t="shared" si="6"/>
        <v>13314</v>
      </c>
      <c r="BY6" s="65">
        <f t="shared" si="6"/>
        <v>28825</v>
      </c>
      <c r="BZ6" s="65">
        <f t="shared" si="6"/>
        <v>8265</v>
      </c>
      <c r="CA6" s="63" t="str">
        <f>IF(CA8="-","",IF(CA8="-","【-】","【"&amp;SUBSTITUTE(TEXT(CA8,"#,##0"),"-","△")&amp;"】"))</f>
        <v>【14,290】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110</v>
      </c>
      <c r="CM6" s="63">
        <f t="shared" ref="CM6:CN6" si="7">CM8</f>
        <v>66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110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280</v>
      </c>
      <c r="DF6" s="64">
        <f t="shared" si="8"/>
        <v>239.6</v>
      </c>
      <c r="DG6" s="64">
        <f t="shared" si="8"/>
        <v>224.1</v>
      </c>
      <c r="DH6" s="64">
        <f t="shared" si="8"/>
        <v>152.5</v>
      </c>
      <c r="DI6" s="64">
        <f t="shared" si="8"/>
        <v>54.7</v>
      </c>
      <c r="DJ6" s="61" t="str">
        <f>IF(DJ8="-","",IF(DJ8="-","【-】","【"&amp;SUBSTITUTE(TEXT(DJ8,"#,##0.0"),"-","△")&amp;"】"))</f>
        <v>【425.4】</v>
      </c>
      <c r="DK6" s="64">
        <f>IF(DK8="-",NA(),DK8)</f>
        <v>39.299999999999997</v>
      </c>
      <c r="DL6" s="64">
        <f t="shared" ref="DL6:DT6" si="9">IF(DL8="-",NA(),DL8)</f>
        <v>44.2</v>
      </c>
      <c r="DM6" s="64">
        <f t="shared" si="9"/>
        <v>43.3</v>
      </c>
      <c r="DN6" s="64">
        <f t="shared" si="9"/>
        <v>40.1</v>
      </c>
      <c r="DO6" s="64">
        <f t="shared" si="9"/>
        <v>41.9</v>
      </c>
      <c r="DP6" s="64">
        <f t="shared" si="9"/>
        <v>138.9</v>
      </c>
      <c r="DQ6" s="64">
        <f t="shared" si="9"/>
        <v>139.69999999999999</v>
      </c>
      <c r="DR6" s="64">
        <f t="shared" si="9"/>
        <v>139.30000000000001</v>
      </c>
      <c r="DS6" s="64">
        <f t="shared" si="9"/>
        <v>135.30000000000001</v>
      </c>
      <c r="DT6" s="64">
        <f t="shared" si="9"/>
        <v>289.2</v>
      </c>
      <c r="DU6" s="61" t="str">
        <f>IF(DU8="-","",IF(DU8="-","【-】","【"&amp;SUBSTITUTE(TEXT(DU8,"#,##0.0"),"-","△")&amp;"】"))</f>
        <v>【205.9】</v>
      </c>
    </row>
    <row r="7" spans="1:125" s="66" customFormat="1" x14ac:dyDescent="0.15">
      <c r="A7" s="49" t="s">
        <v>111</v>
      </c>
      <c r="B7" s="60">
        <f t="shared" ref="B7:X7" si="10">B8</f>
        <v>2019</v>
      </c>
      <c r="C7" s="60">
        <f t="shared" si="10"/>
        <v>382043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6</v>
      </c>
      <c r="H7" s="60" t="str">
        <f t="shared" si="10"/>
        <v>愛媛県　八幡浜市</v>
      </c>
      <c r="I7" s="60" t="str">
        <f t="shared" si="10"/>
        <v>北浜立体駐車場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届出駐車場</v>
      </c>
      <c r="Q7" s="62" t="str">
        <f t="shared" si="10"/>
        <v>立体式</v>
      </c>
      <c r="R7" s="63">
        <f t="shared" si="10"/>
        <v>24</v>
      </c>
      <c r="S7" s="62" t="str">
        <f t="shared" si="10"/>
        <v>商業施設</v>
      </c>
      <c r="T7" s="62" t="str">
        <f t="shared" si="10"/>
        <v>無</v>
      </c>
      <c r="U7" s="63">
        <f t="shared" si="10"/>
        <v>11994</v>
      </c>
      <c r="V7" s="63">
        <f t="shared" si="10"/>
        <v>534</v>
      </c>
      <c r="W7" s="63">
        <f t="shared" si="10"/>
        <v>0</v>
      </c>
      <c r="X7" s="62" t="str">
        <f t="shared" si="10"/>
        <v>代行制</v>
      </c>
      <c r="Y7" s="64">
        <f>Y8</f>
        <v>250.5</v>
      </c>
      <c r="Z7" s="64">
        <f t="shared" ref="Z7:AH7" si="11">Z8</f>
        <v>297.89999999999998</v>
      </c>
      <c r="AA7" s="64">
        <f t="shared" si="11"/>
        <v>257.60000000000002</v>
      </c>
      <c r="AB7" s="64">
        <f t="shared" si="11"/>
        <v>252.8</v>
      </c>
      <c r="AC7" s="64">
        <f t="shared" si="11"/>
        <v>301.2</v>
      </c>
      <c r="AD7" s="64">
        <f t="shared" si="11"/>
        <v>218.5</v>
      </c>
      <c r="AE7" s="64">
        <f t="shared" si="11"/>
        <v>151.19999999999999</v>
      </c>
      <c r="AF7" s="64">
        <f t="shared" si="11"/>
        <v>212.4</v>
      </c>
      <c r="AG7" s="64">
        <f t="shared" si="11"/>
        <v>243</v>
      </c>
      <c r="AH7" s="64">
        <f t="shared" si="11"/>
        <v>756.6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4.7</v>
      </c>
      <c r="AP7" s="64">
        <f t="shared" si="12"/>
        <v>4</v>
      </c>
      <c r="AQ7" s="64">
        <f t="shared" si="12"/>
        <v>2.4</v>
      </c>
      <c r="AR7" s="64">
        <f t="shared" si="12"/>
        <v>2.2999999999999998</v>
      </c>
      <c r="AS7" s="64">
        <f t="shared" si="12"/>
        <v>2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46</v>
      </c>
      <c r="BA7" s="65">
        <f t="shared" si="13"/>
        <v>39</v>
      </c>
      <c r="BB7" s="65">
        <f t="shared" si="13"/>
        <v>25</v>
      </c>
      <c r="BC7" s="65">
        <f t="shared" si="13"/>
        <v>23</v>
      </c>
      <c r="BD7" s="65">
        <f t="shared" si="13"/>
        <v>15</v>
      </c>
      <c r="BE7" s="63"/>
      <c r="BF7" s="64">
        <f>BF8</f>
        <v>60.1</v>
      </c>
      <c r="BG7" s="64">
        <f t="shared" ref="BG7:BO7" si="14">BG8</f>
        <v>65.400000000000006</v>
      </c>
      <c r="BH7" s="64">
        <f t="shared" si="14"/>
        <v>61.2</v>
      </c>
      <c r="BI7" s="64">
        <f t="shared" si="14"/>
        <v>60.5</v>
      </c>
      <c r="BJ7" s="64">
        <f t="shared" si="14"/>
        <v>66.8</v>
      </c>
      <c r="BK7" s="64">
        <f t="shared" si="14"/>
        <v>33.200000000000003</v>
      </c>
      <c r="BL7" s="64">
        <f t="shared" si="14"/>
        <v>29.6</v>
      </c>
      <c r="BM7" s="64">
        <f t="shared" si="14"/>
        <v>29.2</v>
      </c>
      <c r="BN7" s="64">
        <f t="shared" si="14"/>
        <v>30.4</v>
      </c>
      <c r="BO7" s="64">
        <f t="shared" si="14"/>
        <v>33.9</v>
      </c>
      <c r="BP7" s="61"/>
      <c r="BQ7" s="65">
        <f>BQ8</f>
        <v>13579</v>
      </c>
      <c r="BR7" s="65">
        <f t="shared" ref="BR7:BZ7" si="15">BR8</f>
        <v>17033</v>
      </c>
      <c r="BS7" s="65">
        <f t="shared" si="15"/>
        <v>15051</v>
      </c>
      <c r="BT7" s="65">
        <f t="shared" si="15"/>
        <v>14016</v>
      </c>
      <c r="BU7" s="65">
        <f t="shared" si="15"/>
        <v>16219</v>
      </c>
      <c r="BV7" s="65">
        <f t="shared" si="15"/>
        <v>37496</v>
      </c>
      <c r="BW7" s="65">
        <f t="shared" si="15"/>
        <v>31888</v>
      </c>
      <c r="BX7" s="65">
        <f t="shared" si="15"/>
        <v>13314</v>
      </c>
      <c r="BY7" s="65">
        <f t="shared" si="15"/>
        <v>28825</v>
      </c>
      <c r="BZ7" s="65">
        <f t="shared" si="15"/>
        <v>8265</v>
      </c>
      <c r="CA7" s="63"/>
      <c r="CB7" s="64" t="s">
        <v>112</v>
      </c>
      <c r="CC7" s="64" t="s">
        <v>112</v>
      </c>
      <c r="CD7" s="64" t="s">
        <v>112</v>
      </c>
      <c r="CE7" s="64" t="s">
        <v>112</v>
      </c>
      <c r="CF7" s="64" t="s">
        <v>112</v>
      </c>
      <c r="CG7" s="64" t="s">
        <v>112</v>
      </c>
      <c r="CH7" s="64" t="s">
        <v>112</v>
      </c>
      <c r="CI7" s="64" t="s">
        <v>112</v>
      </c>
      <c r="CJ7" s="64" t="s">
        <v>112</v>
      </c>
      <c r="CK7" s="64" t="s">
        <v>110</v>
      </c>
      <c r="CL7" s="61"/>
      <c r="CM7" s="63">
        <f>CM8</f>
        <v>66</v>
      </c>
      <c r="CN7" s="63">
        <f>CN8</f>
        <v>0</v>
      </c>
      <c r="CO7" s="64" t="s">
        <v>112</v>
      </c>
      <c r="CP7" s="64" t="s">
        <v>112</v>
      </c>
      <c r="CQ7" s="64" t="s">
        <v>112</v>
      </c>
      <c r="CR7" s="64" t="s">
        <v>112</v>
      </c>
      <c r="CS7" s="64" t="s">
        <v>112</v>
      </c>
      <c r="CT7" s="64" t="s">
        <v>112</v>
      </c>
      <c r="CU7" s="64" t="s">
        <v>112</v>
      </c>
      <c r="CV7" s="64" t="s">
        <v>112</v>
      </c>
      <c r="CW7" s="64" t="s">
        <v>112</v>
      </c>
      <c r="CX7" s="64" t="s">
        <v>110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280</v>
      </c>
      <c r="DF7" s="64">
        <f t="shared" si="16"/>
        <v>239.6</v>
      </c>
      <c r="DG7" s="64">
        <f t="shared" si="16"/>
        <v>224.1</v>
      </c>
      <c r="DH7" s="64">
        <f t="shared" si="16"/>
        <v>152.5</v>
      </c>
      <c r="DI7" s="64">
        <f t="shared" si="16"/>
        <v>54.7</v>
      </c>
      <c r="DJ7" s="61"/>
      <c r="DK7" s="64">
        <f>DK8</f>
        <v>39.299999999999997</v>
      </c>
      <c r="DL7" s="64">
        <f t="shared" ref="DL7:DT7" si="17">DL8</f>
        <v>44.2</v>
      </c>
      <c r="DM7" s="64">
        <f t="shared" si="17"/>
        <v>43.3</v>
      </c>
      <c r="DN7" s="64">
        <f t="shared" si="17"/>
        <v>40.1</v>
      </c>
      <c r="DO7" s="64">
        <f t="shared" si="17"/>
        <v>41.9</v>
      </c>
      <c r="DP7" s="64">
        <f t="shared" si="17"/>
        <v>138.9</v>
      </c>
      <c r="DQ7" s="64">
        <f t="shared" si="17"/>
        <v>139.69999999999999</v>
      </c>
      <c r="DR7" s="64">
        <f t="shared" si="17"/>
        <v>139.30000000000001</v>
      </c>
      <c r="DS7" s="64">
        <f t="shared" si="17"/>
        <v>135.30000000000001</v>
      </c>
      <c r="DT7" s="64">
        <f t="shared" si="17"/>
        <v>289.2</v>
      </c>
      <c r="DU7" s="61"/>
    </row>
    <row r="8" spans="1:125" s="66" customFormat="1" x14ac:dyDescent="0.15">
      <c r="A8" s="49"/>
      <c r="B8" s="67">
        <v>2019</v>
      </c>
      <c r="C8" s="67">
        <v>382043</v>
      </c>
      <c r="D8" s="67">
        <v>47</v>
      </c>
      <c r="E8" s="67">
        <v>14</v>
      </c>
      <c r="F8" s="67">
        <v>0</v>
      </c>
      <c r="G8" s="67">
        <v>6</v>
      </c>
      <c r="H8" s="67" t="s">
        <v>113</v>
      </c>
      <c r="I8" s="67" t="s">
        <v>114</v>
      </c>
      <c r="J8" s="67" t="s">
        <v>115</v>
      </c>
      <c r="K8" s="67" t="s">
        <v>116</v>
      </c>
      <c r="L8" s="67" t="s">
        <v>117</v>
      </c>
      <c r="M8" s="67" t="s">
        <v>118</v>
      </c>
      <c r="N8" s="67" t="s">
        <v>119</v>
      </c>
      <c r="O8" s="68" t="s">
        <v>120</v>
      </c>
      <c r="P8" s="69" t="s">
        <v>121</v>
      </c>
      <c r="Q8" s="69" t="s">
        <v>122</v>
      </c>
      <c r="R8" s="70">
        <v>24</v>
      </c>
      <c r="S8" s="69" t="s">
        <v>123</v>
      </c>
      <c r="T8" s="69" t="s">
        <v>124</v>
      </c>
      <c r="U8" s="70">
        <v>11994</v>
      </c>
      <c r="V8" s="70">
        <v>534</v>
      </c>
      <c r="W8" s="70">
        <v>0</v>
      </c>
      <c r="X8" s="69" t="s">
        <v>125</v>
      </c>
      <c r="Y8" s="71">
        <v>250.5</v>
      </c>
      <c r="Z8" s="71">
        <v>297.89999999999998</v>
      </c>
      <c r="AA8" s="71">
        <v>257.60000000000002</v>
      </c>
      <c r="AB8" s="71">
        <v>252.8</v>
      </c>
      <c r="AC8" s="71">
        <v>301.2</v>
      </c>
      <c r="AD8" s="71">
        <v>218.5</v>
      </c>
      <c r="AE8" s="71">
        <v>151.19999999999999</v>
      </c>
      <c r="AF8" s="71">
        <v>212.4</v>
      </c>
      <c r="AG8" s="71">
        <v>243</v>
      </c>
      <c r="AH8" s="71">
        <v>756.6</v>
      </c>
      <c r="AI8" s="68">
        <v>619.1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4.7</v>
      </c>
      <c r="AP8" s="71">
        <v>4</v>
      </c>
      <c r="AQ8" s="71">
        <v>2.4</v>
      </c>
      <c r="AR8" s="71">
        <v>2.2999999999999998</v>
      </c>
      <c r="AS8" s="71">
        <v>2</v>
      </c>
      <c r="AT8" s="68">
        <v>2.2999999999999998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46</v>
      </c>
      <c r="BA8" s="72">
        <v>39</v>
      </c>
      <c r="BB8" s="72">
        <v>25</v>
      </c>
      <c r="BC8" s="72">
        <v>23</v>
      </c>
      <c r="BD8" s="72">
        <v>15</v>
      </c>
      <c r="BE8" s="72">
        <v>17</v>
      </c>
      <c r="BF8" s="71">
        <v>60.1</v>
      </c>
      <c r="BG8" s="71">
        <v>65.400000000000006</v>
      </c>
      <c r="BH8" s="71">
        <v>61.2</v>
      </c>
      <c r="BI8" s="71">
        <v>60.5</v>
      </c>
      <c r="BJ8" s="71">
        <v>66.8</v>
      </c>
      <c r="BK8" s="71">
        <v>33.200000000000003</v>
      </c>
      <c r="BL8" s="71">
        <v>29.6</v>
      </c>
      <c r="BM8" s="71">
        <v>29.2</v>
      </c>
      <c r="BN8" s="71">
        <v>30.4</v>
      </c>
      <c r="BO8" s="71">
        <v>33.9</v>
      </c>
      <c r="BP8" s="68">
        <v>20.8</v>
      </c>
      <c r="BQ8" s="72">
        <v>13579</v>
      </c>
      <c r="BR8" s="72">
        <v>17033</v>
      </c>
      <c r="BS8" s="72">
        <v>15051</v>
      </c>
      <c r="BT8" s="73">
        <v>14016</v>
      </c>
      <c r="BU8" s="73">
        <v>16219</v>
      </c>
      <c r="BV8" s="72">
        <v>37496</v>
      </c>
      <c r="BW8" s="72">
        <v>31888</v>
      </c>
      <c r="BX8" s="72">
        <v>13314</v>
      </c>
      <c r="BY8" s="72">
        <v>28825</v>
      </c>
      <c r="BZ8" s="72">
        <v>8265</v>
      </c>
      <c r="CA8" s="70">
        <v>14290</v>
      </c>
      <c r="CB8" s="71" t="s">
        <v>117</v>
      </c>
      <c r="CC8" s="71" t="s">
        <v>117</v>
      </c>
      <c r="CD8" s="71" t="s">
        <v>117</v>
      </c>
      <c r="CE8" s="71" t="s">
        <v>117</v>
      </c>
      <c r="CF8" s="71" t="s">
        <v>117</v>
      </c>
      <c r="CG8" s="71" t="s">
        <v>117</v>
      </c>
      <c r="CH8" s="71" t="s">
        <v>117</v>
      </c>
      <c r="CI8" s="71" t="s">
        <v>117</v>
      </c>
      <c r="CJ8" s="71" t="s">
        <v>117</v>
      </c>
      <c r="CK8" s="71" t="s">
        <v>117</v>
      </c>
      <c r="CL8" s="68" t="s">
        <v>117</v>
      </c>
      <c r="CM8" s="70">
        <v>66</v>
      </c>
      <c r="CN8" s="70">
        <v>0</v>
      </c>
      <c r="CO8" s="71" t="s">
        <v>117</v>
      </c>
      <c r="CP8" s="71" t="s">
        <v>117</v>
      </c>
      <c r="CQ8" s="71" t="s">
        <v>117</v>
      </c>
      <c r="CR8" s="71" t="s">
        <v>117</v>
      </c>
      <c r="CS8" s="71" t="s">
        <v>117</v>
      </c>
      <c r="CT8" s="71" t="s">
        <v>117</v>
      </c>
      <c r="CU8" s="71" t="s">
        <v>117</v>
      </c>
      <c r="CV8" s="71" t="s">
        <v>117</v>
      </c>
      <c r="CW8" s="71" t="s">
        <v>117</v>
      </c>
      <c r="CX8" s="71" t="s">
        <v>117</v>
      </c>
      <c r="CY8" s="68" t="s">
        <v>117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280</v>
      </c>
      <c r="DF8" s="71">
        <v>239.6</v>
      </c>
      <c r="DG8" s="71">
        <v>224.1</v>
      </c>
      <c r="DH8" s="71">
        <v>152.5</v>
      </c>
      <c r="DI8" s="71">
        <v>54.7</v>
      </c>
      <c r="DJ8" s="68">
        <v>425.4</v>
      </c>
      <c r="DK8" s="71">
        <v>39.299999999999997</v>
      </c>
      <c r="DL8" s="71">
        <v>44.2</v>
      </c>
      <c r="DM8" s="71">
        <v>43.3</v>
      </c>
      <c r="DN8" s="71">
        <v>40.1</v>
      </c>
      <c r="DO8" s="71">
        <v>41.9</v>
      </c>
      <c r="DP8" s="71">
        <v>138.9</v>
      </c>
      <c r="DQ8" s="71">
        <v>139.69999999999999</v>
      </c>
      <c r="DR8" s="71">
        <v>139.30000000000001</v>
      </c>
      <c r="DS8" s="71">
        <v>135.30000000000001</v>
      </c>
      <c r="DT8" s="71">
        <v>289.2</v>
      </c>
      <c r="DU8" s="68">
        <v>205.9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126</v>
      </c>
      <c r="C10" s="78" t="s">
        <v>127</v>
      </c>
      <c r="D10" s="78" t="s">
        <v>128</v>
      </c>
      <c r="E10" s="78" t="s">
        <v>129</v>
      </c>
      <c r="F10" s="78" t="s">
        <v>130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 t="str">
        <f>IF(VALUE($B$6)=0,"",IF(VALUE($B$6)&gt;2022,"R"&amp;TEXT(VALUE($B$6)-2022,"00"),"H"&amp;VALUE($B$6)-1992))</f>
        <v>H27</v>
      </c>
      <c r="C11" s="79" t="str">
        <f>IF(VALUE($B$6)=0,"",IF(VALUE($B$6)&gt;2021,"R"&amp;TEXT(VALUE($B$6)-2021,"00"),"H"&amp;VALUE($B$6)-1991))</f>
        <v>H28</v>
      </c>
      <c r="D11" s="79" t="str">
        <f>IF(VALUE($B$6)=0,"",IF(VALUE($B$6)&gt;2020,"R"&amp;TEXT(VALUE($B$6)-2020,"00"),"H"&amp;VALUE($B$6)-1990))</f>
        <v>H29</v>
      </c>
      <c r="E11" s="79" t="str">
        <f>IF(VALUE($B$6)=0,"",IF(VALUE($B$6)&gt;2019,"R"&amp;TEXT(VALUE($B$6)-2019,"00"),"H"&amp;VALUE($B$6)-1989))</f>
        <v>H30</v>
      </c>
      <c r="F11" s="79" t="str">
        <f>IF(VALUE($B$6)=0,"",IF(VALUE($B$6)&gt;2018,"R"&amp;TEXT(VALUE($B$6)-2018,"00"),"H"&amp;VALUE($B$6)-1988))</f>
        <v>R01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YWH2213</cp:lastModifiedBy>
  <dcterms:created xsi:type="dcterms:W3CDTF">2020-12-04T03:39:26Z</dcterms:created>
  <dcterms:modified xsi:type="dcterms:W3CDTF">2021-01-20T04:32:42Z</dcterms:modified>
  <cp:category/>
</cp:coreProperties>
</file>