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9"/>
  <workbookPr/>
  <mc:AlternateContent xmlns:mc="http://schemas.openxmlformats.org/markup-compatibility/2006">
    <mc:Choice Requires="x15">
      <x15ac:absPath xmlns:x15ac="http://schemas.microsoft.com/office/spreadsheetml/2010/11/ac" url="C:\Users\A300274\Desktop\各種通知・要回答文書\【0204〆】公営企業に係る経営比較分析表（令和元年度決算）の分析等について\提出\"/>
    </mc:Choice>
  </mc:AlternateContent>
  <xr:revisionPtr revIDLastSave="0" documentId="13_ncr:1_{BC14C1F0-2798-4882-80C2-7254989F43A7}" xr6:coauthVersionLast="36" xr6:coauthVersionMax="36" xr10:uidLastSave="{00000000-0000-0000-0000-000000000000}"/>
  <workbookProtection workbookAlgorithmName="SHA-512" workbookHashValue="vJT3NCpgr/lnI7uGwZ86HtGgVn61ROwPrrPSf4I2Ch/v+r7SL8QfAdQ+/uVLI9qfsSa9RjOcu+yFzlN4WRxuTw==" workbookSaltValue="E0QE/nZ0rp86pdlfcccnkQ=="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S6" i="5"/>
  <c r="R6" i="5"/>
  <c r="AD10" i="4" s="1"/>
  <c r="Q6" i="5"/>
  <c r="W10" i="4" s="1"/>
  <c r="P6" i="5"/>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E86" i="4"/>
  <c r="AL10" i="4"/>
  <c r="P10" i="4"/>
  <c r="AT8" i="4"/>
  <c r="AL8" i="4"/>
  <c r="P8" i="4"/>
  <c r="I8" i="4"/>
</calcChain>
</file>

<file path=xl/sharedStrings.xml><?xml version="1.0" encoding="utf-8"?>
<sst xmlns="http://schemas.openxmlformats.org/spreadsheetml/2006/main" count="248" uniqueCount="120">
  <si>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</si>
  <si>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</si>
  <si>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</si>
  <si>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</si>
  <si>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</si>
  <si>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</si>
  <si>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</si>
  <si>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</si>
  <si>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</si>
  <si>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</si>
  <si>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</si>
  <si>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</si>
  <si>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</si>
  <si>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</si>
  <si>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</si>
  <si>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</si>
  <si>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</si>
  <si>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</si>
  <si>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</si>
  <si>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</si>
  <si>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</si>
  <si>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</si>
  <si>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</si>
  <si>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</si>
  <si>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</si>
  <si>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</si>
  <si>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</si>
  <si>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</si>
  <si>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</si>
  <si>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</si>
  <si>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</si>
  <si>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</si>
  <si>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</si>
  <si>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</si>
  <si>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</si>
  <si>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</si>
  <si>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</si>
  <si>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</si>
  <si>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</si>
  <si>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</si>
  <si>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</si>
  <si>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</si>
  <si>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</si>
  <si>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</si>
  <si>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</si>
  <si>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</si>
  <si>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</si>
  <si>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</si>
  <si>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</si>
  <si>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</si>
  <si>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</si>
  <si>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</si>
  <si>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</si>
  <si>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</si>
  <si>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</si>
  <si>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</si>
  <si>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</si>
  <si>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</si>
  <si>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</si>
  <si>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</si>
  <si>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</si>
  <si>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</si>
  <si>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</si>
  <si>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</si>
  <si>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</si>
  <si>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</si>
  <si>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</si>
  <si>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</si>
  <si>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</si>
  <si>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</si>
  <si>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</si>
  <si>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</si>
  <si>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</si>
  <si>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</si>
  <si>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</si>
  <si>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</si>
  <si>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</si>
  <si>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</si>
  <si>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</si>
  <si>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</si>
  <si>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</si>
  <si>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</si>
  <si>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</si>
  <si>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</si>
  <si>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</si>
  <si>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</si>
  <si>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</si>
  <si>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</si>
  <si>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</si>
  <si>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</si>
  <si>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</si>
  <si>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</si>
  <si>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</si>
  <si>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</si>
  <si>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</si>
  <si>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</si>
  <si>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</si>
  <si>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</si>
  <si>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</si>
  <si>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</si>
  <si>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</si>
  <si>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</si>
  <si>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</si>
  <si>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</si>
  <si>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</si>
  <si>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</si>
  <si>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</si>
  <si>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</si>
  <si>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</si>
  <si>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</si>
  <si>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</si>
  <si>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</si>
  <si>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</si>
  <si>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</si>
  <si>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</si>
  <si>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</si>
  <si>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</si>
  <si>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の個別排水処理施設は、供用開始から15年を経過し、近年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機械類：７～15年とされている。）</t>
    <phoneticPr fontId="4"/>
  </si>
  <si>
    <t xml:space="preserve">・本事業は、処理区域件数６戸、処理区域人口15人と小規模なものである。
・収益的収支比率については、近年は右肩下がりで、昨年度は過去５年間で最も低くなっている。要因としては、有収水量の減少及び諸経費の増加によるものと考える。
・経費回収率については、類似団体平均50.06%に対し26.35%と低く、収益については、使用料以外の収入に依存しており、経営の効率性を低下させている。
・汚水処理原価については、類似団体と比較すると非常に高い数値を示しており、今後の維持管理費削減や接続率向上等の対策が必要である。
・施設利用率については、平成27年度は決算統計上の数値入力漏れのため算出されていないが、平成28年度以降は22.22%と類似団体平均よりも下回っている。
・水洗化率については、近年、数値の変動が見られない。対象戸数が少ないことや世帯異動のない地域であることが要因であると考えられるが、類似団体平均と比較しても低く推移していることから、今後の水洗化普及促進の強化が必要である。
</t>
    <rPh sb="60" eb="63">
      <t>サクネンド</t>
    </rPh>
    <rPh sb="87" eb="88">
      <t>ユウ</t>
    </rPh>
    <rPh sb="88" eb="89">
      <t>シュウ</t>
    </rPh>
    <rPh sb="89" eb="91">
      <t>スイリョウ</t>
    </rPh>
    <rPh sb="92" eb="94">
      <t>ゲンショウ</t>
    </rPh>
    <rPh sb="94" eb="95">
      <t>オヨ</t>
    </rPh>
    <rPh sb="96" eb="99">
      <t>ショケイヒ</t>
    </rPh>
    <rPh sb="267" eb="269">
      <t>ヘイセイ</t>
    </rPh>
    <rPh sb="271" eb="273">
      <t>ネンド</t>
    </rPh>
    <rPh sb="346" eb="348">
      <t>スウチ</t>
    </rPh>
    <rPh sb="349" eb="351">
      <t>ヘンドウ</t>
    </rPh>
    <rPh sb="352" eb="353">
      <t>ミ</t>
    </rPh>
    <rPh sb="358" eb="360">
      <t>タイショウ</t>
    </rPh>
    <rPh sb="360" eb="362">
      <t>コスウ</t>
    </rPh>
    <rPh sb="363" eb="364">
      <t>スク</t>
    </rPh>
    <rPh sb="369" eb="371">
      <t>セタイ</t>
    </rPh>
    <rPh sb="371" eb="373">
      <t>イドウ</t>
    </rPh>
    <rPh sb="376" eb="378">
      <t>チイキ</t>
    </rPh>
    <rPh sb="384" eb="386">
      <t>ヨウイン</t>
    </rPh>
    <rPh sb="390" eb="391">
      <t>カンガ</t>
    </rPh>
    <rPh sb="404" eb="406">
      <t>ヒカク</t>
    </rPh>
    <phoneticPr fontId="4"/>
  </si>
  <si>
    <t>　1.経営の健全化・効率性について分析した結果、本町においては、収益的収支比率及び経費回収率に表れているように、収益が使用料以外の収入に依存している。そのため、適切な使用料への見直しや、水洗化の普及促進により利用効率を高め、有収水量の増加による使用料収入の確保を図ることが必要である。また、本事業は、経営が非常に小規模であり、処理区域内人口及び件数も少ないことから、水洗化率向上を目指し、施設の普及促進を行うなどして経営改善に努める。整備した施設が現状では適切な水準の料金収入に結びついていないため、運営体制や今後の投資のあり方を見直す必要がある。
　2.老朽化の状況について、近年は機械類の修繕が増加傾向にあり、収益を圧迫していることから、計画的な施設の更新を実施することで、単年度費用を減らし、経営改善を図る。</t>
    <rPh sb="47" eb="48">
      <t>アラワ</t>
    </rPh>
    <rPh sb="153" eb="155">
      <t>ヒジョウ</t>
    </rPh>
    <rPh sb="194" eb="196">
      <t>シセツ</t>
    </rPh>
    <rPh sb="197" eb="199">
      <t>フキュウ</t>
    </rPh>
    <rPh sb="199" eb="201">
      <t>ソクシン</t>
    </rPh>
    <rPh sb="202" eb="203">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</si>
</sst>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E2-4021-9AD7-5EFDC051A0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E2-4021-9AD7-5EFDC051A0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22.22</c:v>
                </c:pt>
                <c:pt idx="2">
                  <c:v>22.22</c:v>
                </c:pt>
                <c:pt idx="3">
                  <c:v>22.22</c:v>
                </c:pt>
                <c:pt idx="4">
                  <c:v>22.22</c:v>
                </c:pt>
              </c:numCache>
            </c:numRef>
          </c:val>
          <c:extLst>
            <c:ext xmlns:c16="http://schemas.microsoft.com/office/drawing/2014/chart" uri="{C3380CC4-5D6E-409C-BE32-E72D297353CC}">
              <c16:uniqueId val="{00000000-CDEA-4EA4-ACF1-D4E74084B80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44.84</c:v>
                </c:pt>
                <c:pt idx="1">
                  <c:v>41.51</c:v>
                </c:pt>
                <c:pt idx="2">
                  <c:v>49.31</c:v>
                </c:pt>
                <c:pt idx="3">
                  <c:v>47.29</c:v>
                </c:pt>
                <c:pt idx="4">
                  <c:v>47.35</c:v>
                </c:pt>
              </c:numCache>
            </c:numRef>
          </c:val>
          <c:smooth val="0"/>
          <c:extLst>
            <c:ext xmlns:c16="http://schemas.microsoft.com/office/drawing/2014/chart" uri="{C3380CC4-5D6E-409C-BE32-E72D297353CC}">
              <c16:uniqueId val="{00000001-CDEA-4EA4-ACF1-D4E74084B80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46.67</c:v>
                </c:pt>
                <c:pt idx="1">
                  <c:v>46.67</c:v>
                </c:pt>
                <c:pt idx="2">
                  <c:v>46.67</c:v>
                </c:pt>
                <c:pt idx="3">
                  <c:v>46.67</c:v>
                </c:pt>
                <c:pt idx="4">
                  <c:v>46.67</c:v>
                </c:pt>
              </c:numCache>
            </c:numRef>
          </c:val>
          <c:extLst>
            <c:ext xmlns:c16="http://schemas.microsoft.com/office/drawing/2014/chart" uri="{C3380CC4-5D6E-409C-BE32-E72D297353CC}">
              <c16:uniqueId val="{00000000-9DD1-4997-8DF0-F8D90160759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67.86</c:v>
                </c:pt>
                <c:pt idx="1">
                  <c:v>68.72</c:v>
                </c:pt>
                <c:pt idx="2">
                  <c:v>57.28</c:v>
                </c:pt>
                <c:pt idx="3">
                  <c:v>57.74</c:v>
                </c:pt>
                <c:pt idx="4">
                  <c:v>81.209999999999994</c:v>
                </c:pt>
              </c:numCache>
            </c:numRef>
          </c:val>
          <c:smooth val="0"/>
          <c:extLst>
            <c:ext xmlns:c16="http://schemas.microsoft.com/office/drawing/2014/chart" uri="{C3380CC4-5D6E-409C-BE32-E72D297353CC}">
              <c16:uniqueId val="{00000001-9DD1-4997-8DF0-F8D90160759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50.31</c:v>
                </c:pt>
                <c:pt idx="1">
                  <c:v>51.12</c:v>
                </c:pt>
                <c:pt idx="2">
                  <c:v>49.69</c:v>
                </c:pt>
                <c:pt idx="3">
                  <c:v>48.47</c:v>
                </c:pt>
                <c:pt idx="4">
                  <c:v>45.71</c:v>
                </c:pt>
              </c:numCache>
            </c:numRef>
          </c:val>
          <c:extLst>
            <c:ext xmlns:c16="http://schemas.microsoft.com/office/drawing/2014/chart" uri="{C3380CC4-5D6E-409C-BE32-E72D297353CC}">
              <c16:uniqueId val="{00000000-D273-4EC4-8E88-05C6947142F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73-4EC4-8E88-05C6947142F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60-4ADD-A501-8E147B70175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60-4ADD-A501-8E147B70175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7B-4ECA-BD1E-9E0A21E17C0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7B-4ECA-BD1E-9E0A21E17C0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1B-40A4-A46E-E4E0C323031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1B-40A4-A46E-E4E0C323031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D7-4359-9FE3-19A5EA19192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D7-4359-9FE3-19A5EA19192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0.78</c:v>
                </c:pt>
                <c:pt idx="1">
                  <c:v>3952.17</c:v>
                </c:pt>
                <c:pt idx="2">
                  <c:v>3822.79</c:v>
                </c:pt>
                <c:pt idx="3">
                  <c:v>3686.57</c:v>
                </c:pt>
                <c:pt idx="4">
                  <c:v>3541.67</c:v>
                </c:pt>
              </c:numCache>
            </c:numRef>
          </c:val>
          <c:extLst>
            <c:ext xmlns:c16="http://schemas.microsoft.com/office/drawing/2014/chart" uri="{C3380CC4-5D6E-409C-BE32-E72D297353CC}">
              <c16:uniqueId val="{00000000-4B5D-42E3-9EBE-37D98080FCD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492.59</c:v>
                </c:pt>
                <c:pt idx="1">
                  <c:v>503.8</c:v>
                </c:pt>
                <c:pt idx="2">
                  <c:v>768.3</c:v>
                </c:pt>
                <c:pt idx="3">
                  <c:v>918.36</c:v>
                </c:pt>
                <c:pt idx="4">
                  <c:v>862.99</c:v>
                </c:pt>
              </c:numCache>
            </c:numRef>
          </c:val>
          <c:smooth val="0"/>
          <c:extLst>
            <c:ext xmlns:c16="http://schemas.microsoft.com/office/drawing/2014/chart" uri="{C3380CC4-5D6E-409C-BE32-E72D297353CC}">
              <c16:uniqueId val="{00000001-4B5D-42E3-9EBE-37D98080FCD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26.38</c:v>
                </c:pt>
                <c:pt idx="1">
                  <c:v>28.11</c:v>
                </c:pt>
                <c:pt idx="2">
                  <c:v>27.7</c:v>
                </c:pt>
                <c:pt idx="3">
                  <c:v>27.4</c:v>
                </c:pt>
                <c:pt idx="4">
                  <c:v>26.35</c:v>
                </c:pt>
              </c:numCache>
            </c:numRef>
          </c:val>
          <c:extLst>
            <c:ext xmlns:c16="http://schemas.microsoft.com/office/drawing/2014/chart" uri="{C3380CC4-5D6E-409C-BE32-E72D297353CC}">
              <c16:uniqueId val="{00000000-2BCB-440A-817F-350C28B9E26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46.53</c:v>
                </c:pt>
                <c:pt idx="1">
                  <c:v>51.58</c:v>
                </c:pt>
                <c:pt idx="2">
                  <c:v>53.36</c:v>
                </c:pt>
                <c:pt idx="3">
                  <c:v>50.94</c:v>
                </c:pt>
                <c:pt idx="4">
                  <c:v>50.06</c:v>
                </c:pt>
              </c:numCache>
            </c:numRef>
          </c:val>
          <c:smooth val="0"/>
          <c:extLst>
            <c:ext xmlns:c16="http://schemas.microsoft.com/office/drawing/2014/chart" uri="{C3380CC4-5D6E-409C-BE32-E72D297353CC}">
              <c16:uniqueId val="{00000001-2BCB-440A-817F-350C28B9E26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668.03</c:v>
                </c:pt>
                <c:pt idx="1">
                  <c:v>579.01</c:v>
                </c:pt>
                <c:pt idx="2">
                  <c:v>608.42999999999995</c:v>
                </c:pt>
                <c:pt idx="3">
                  <c:v>642.58000000000004</c:v>
                </c:pt>
                <c:pt idx="4">
                  <c:v>689.13</c:v>
                </c:pt>
              </c:numCache>
            </c:numRef>
          </c:val>
          <c:extLst>
            <c:ext xmlns:c16="http://schemas.microsoft.com/office/drawing/2014/chart" uri="{C3380CC4-5D6E-409C-BE32-E72D297353CC}">
              <c16:uniqueId val="{00000000-57D1-4026-BF43-7170D44BBC5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373.71</c:v>
                </c:pt>
                <c:pt idx="1">
                  <c:v>333.58</c:v>
                </c:pt>
                <c:pt idx="2">
                  <c:v>347.38</c:v>
                </c:pt>
                <c:pt idx="3">
                  <c:v>371.2</c:v>
                </c:pt>
                <c:pt idx="4">
                  <c:v>309.22000000000003</c:v>
                </c:pt>
              </c:numCache>
            </c:numRef>
          </c:val>
          <c:smooth val="0"/>
          <c:extLst>
            <c:ext xmlns:c16="http://schemas.microsoft.com/office/drawing/2014/chart" uri="{C3380CC4-5D6E-409C-BE32-E72D297353CC}">
              <c16:uniqueId val="{00000001-57D1-4026-BF43-7170D44BBC5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52" zoomScaleNormal="100" workbookViewId="0">
      <selection activeCell="CA66" sqref="CA6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愛媛県　愛南町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個別排水処理</v>
      </c>
      <c r="Q8" s="49"/>
      <c r="R8" s="49"/>
      <c r="S8" s="49"/>
      <c r="T8" s="49"/>
      <c r="U8" s="49"/>
      <c r="V8" s="49"/>
      <c r="W8" s="49" t="str">
        <f>データ!L6</f>
        <v>L2</v>
      </c>
      <c r="X8" s="49"/>
      <c r="Y8" s="49"/>
      <c r="Z8" s="49"/>
      <c r="AA8" s="49"/>
      <c r="AB8" s="49"/>
      <c r="AC8" s="49"/>
      <c r="AD8" s="50" t="str">
        <f>データ!$M$6</f>
        <v>非設置</v>
      </c>
      <c r="AE8" s="50"/>
      <c r="AF8" s="50"/>
      <c r="AG8" s="50"/>
      <c r="AH8" s="50"/>
      <c r="AI8" s="50"/>
      <c r="AJ8" s="50"/>
      <c r="AK8" s="3"/>
      <c r="AL8" s="51">
        <f>データ!S6</f>
        <v>20969</v>
      </c>
      <c r="AM8" s="51"/>
      <c r="AN8" s="51"/>
      <c r="AO8" s="51"/>
      <c r="AP8" s="51"/>
      <c r="AQ8" s="51"/>
      <c r="AR8" s="51"/>
      <c r="AS8" s="51"/>
      <c r="AT8" s="46">
        <f>データ!T6</f>
        <v>238.99</v>
      </c>
      <c r="AU8" s="46"/>
      <c r="AV8" s="46"/>
      <c r="AW8" s="46"/>
      <c r="AX8" s="46"/>
      <c r="AY8" s="46"/>
      <c r="AZ8" s="46"/>
      <c r="BA8" s="46"/>
      <c r="BB8" s="46">
        <f>データ!U6</f>
        <v>87.74</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7.0000000000000007E-2</v>
      </c>
      <c r="Q10" s="46"/>
      <c r="R10" s="46"/>
      <c r="S10" s="46"/>
      <c r="T10" s="46"/>
      <c r="U10" s="46"/>
      <c r="V10" s="46"/>
      <c r="W10" s="46">
        <f>データ!Q6</f>
        <v>100</v>
      </c>
      <c r="X10" s="46"/>
      <c r="Y10" s="46"/>
      <c r="Z10" s="46"/>
      <c r="AA10" s="46"/>
      <c r="AB10" s="46"/>
      <c r="AC10" s="46"/>
      <c r="AD10" s="51">
        <f>データ!R6</f>
        <v>2620</v>
      </c>
      <c r="AE10" s="51"/>
      <c r="AF10" s="51"/>
      <c r="AG10" s="51"/>
      <c r="AH10" s="51"/>
      <c r="AI10" s="51"/>
      <c r="AJ10" s="51"/>
      <c r="AK10" s="2"/>
      <c r="AL10" s="51">
        <f>データ!V6</f>
        <v>15</v>
      </c>
      <c r="AM10" s="51"/>
      <c r="AN10" s="51"/>
      <c r="AO10" s="51"/>
      <c r="AP10" s="51"/>
      <c r="AQ10" s="51"/>
      <c r="AR10" s="51"/>
      <c r="AS10" s="51"/>
      <c r="AT10" s="46">
        <f>データ!W6</f>
        <v>0.04</v>
      </c>
      <c r="AU10" s="46"/>
      <c r="AV10" s="46"/>
      <c r="AW10" s="46"/>
      <c r="AX10" s="46"/>
      <c r="AY10" s="46"/>
      <c r="AZ10" s="46"/>
      <c r="BA10" s="46"/>
      <c r="BB10" s="46">
        <f>データ!X6</f>
        <v>375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【862.82】</v>
      </c>
      <c r="I86" s="26" t="str">
        <f>データ!CA6</f>
        <v>【49.71】</v>
      </c>
      <c r="J86" s="26" t="str">
        <f>データ!CL6</f>
        <v>【317.18】</v>
      </c>
      <c r="K86" s="26" t="str">
        <f>データ!CW6</f>
        <v>【47.67】</v>
      </c>
      <c r="L86" s="26" t="str">
        <f>データ!DH6</f>
        <v>【79.30】</v>
      </c>
      <c r="M86" s="26" t="s">
        <v>44</v>
      </c>
      <c r="N86" s="26" t="s">
        <v>43</v>
      </c>
      <c r="O86" s="26" t="str">
        <f>データ!EO6</f>
        <v>【-】</v>
      </c>
    </row>
  </sheetData>
  <sheetProtection algorithmName="SHA-512" hashValue="WqXRUhLvmJ/jnFOSEYlBRBIDLQWvCTcYQrV4prU85E+Joh39ManIZi73NGEDnX7KuPth+4mWAEJCSYTmn8vLiQ==" saltValue="ceWJzhadzYYQChT0Ql+U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385069</v>
      </c>
      <c r="D6" s="33">
        <f t="shared" si="3"/>
        <v>47</v>
      </c>
      <c r="E6" s="33">
        <f t="shared" si="3"/>
        <v>18</v>
      </c>
      <c r="F6" s="33">
        <f t="shared" si="3"/>
        <v>1</v>
      </c>
      <c r="G6" s="33">
        <f t="shared" si="3"/>
        <v>0</v>
      </c>
      <c r="H6" s="33" t="str">
        <f t="shared" si="3"/>
        <v>愛媛県　愛南町</v>
      </c>
      <c r="I6" s="33" t="str">
        <f t="shared" si="3"/>
        <v>法非適用</v>
      </c>
      <c r="J6" s="33" t="str">
        <f t="shared" si="3"/>
        <v>下水道事業</v>
      </c>
      <c r="K6" s="33" t="str">
        <f t="shared" si="3"/>
        <v>個別排水処理</v>
      </c>
      <c r="L6" s="33" t="str">
        <f t="shared" si="3"/>
        <v>L2</v>
      </c>
      <c r="M6" s="33" t="str">
        <f t="shared" si="3"/>
        <v>非設置</v>
      </c>
      <c r="N6" s="34" t="str">
        <f t="shared" si="3"/>
        <v>-</v>
      </c>
      <c r="O6" s="34" t="str">
        <f t="shared" si="3"/>
        <v>該当数値なし</v>
      </c>
      <c r="P6" s="34">
        <f t="shared" si="3"/>
        <v>7.0000000000000007E-2</v>
      </c>
      <c r="Q6" s="34">
        <f t="shared" si="3"/>
        <v>100</v>
      </c>
      <c r="R6" s="34">
        <f t="shared" si="3"/>
        <v>2620</v>
      </c>
      <c r="S6" s="34">
        <f t="shared" si="3"/>
        <v>20969</v>
      </c>
      <c r="T6" s="34">
        <f t="shared" si="3"/>
        <v>238.99</v>
      </c>
      <c r="U6" s="34">
        <f t="shared" si="3"/>
        <v>87.74</v>
      </c>
      <c r="V6" s="34">
        <f t="shared" si="3"/>
        <v>15</v>
      </c>
      <c r="W6" s="34">
        <f t="shared" si="3"/>
        <v>0.04</v>
      </c>
      <c r="X6" s="34">
        <f t="shared" si="3"/>
        <v>375</v>
      </c>
      <c r="Y6" s="35">
        <f>IF(Y7="",NA(),Y7)</f>
        <v>50.31</v>
      </c>
      <c r="Z6" s="35">
        <f t="shared" ref="Z6:AH6" si="4">IF(Z7="",NA(),Z7)</f>
        <v>51.12</v>
      </c>
      <c r="AA6" s="35">
        <f t="shared" si="4"/>
        <v>49.69</v>
      </c>
      <c r="AB6" s="35">
        <f t="shared" si="4"/>
        <v>48.47</v>
      </c>
      <c r="AC6" s="35">
        <f t="shared" si="4"/>
        <v>45.71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0.78</v>
      </c>
      <c r="BG6" s="35">
        <f t="shared" ref="BG6:BO6" si="7">IF(BG7="",NA(),BG7)</f>
        <v>3952.17</v>
      </c>
      <c r="BH6" s="35">
        <f t="shared" si="7"/>
        <v>3822.79</v>
      </c>
      <c r="BI6" s="35">
        <f t="shared" si="7"/>
        <v>3686.57</v>
      </c>
      <c r="BJ6" s="35">
        <f t="shared" si="7"/>
        <v>3541.67</v>
      </c>
      <c r="BK6" s="35">
        <f t="shared" si="7"/>
        <v>492.59</v>
      </c>
      <c r="BL6" s="35">
        <f t="shared" si="7"/>
        <v>503.8</v>
      </c>
      <c r="BM6" s="35">
        <f t="shared" si="7"/>
        <v>768.3</v>
      </c>
      <c r="BN6" s="35">
        <f t="shared" si="7"/>
        <v>918.36</v>
      </c>
      <c r="BO6" s="35">
        <f t="shared" si="7"/>
        <v>862.99</v>
      </c>
      <c r="BP6" s="34" t="str">
        <f>IF(BP7="","",IF(BP7="-","【-】","【"&amp;SUBSTITUTE(TEXT(BP7,"#,##0.00"),"-","△")&amp;"】"))</f>
        <v>【862.82】</v>
      </c>
      <c r="BQ6" s="35">
        <f>IF(BQ7="",NA(),BQ7)</f>
        <v>26.38</v>
      </c>
      <c r="BR6" s="35">
        <f t="shared" ref="BR6:BZ6" si="8">IF(BR7="",NA(),BR7)</f>
        <v>28.11</v>
      </c>
      <c r="BS6" s="35">
        <f t="shared" si="8"/>
        <v>27.7</v>
      </c>
      <c r="BT6" s="35">
        <f t="shared" si="8"/>
        <v>27.4</v>
      </c>
      <c r="BU6" s="35">
        <f t="shared" si="8"/>
        <v>26.35</v>
      </c>
      <c r="BV6" s="35">
        <f t="shared" si="8"/>
        <v>46.53</v>
      </c>
      <c r="BW6" s="35">
        <f t="shared" si="8"/>
        <v>51.58</v>
      </c>
      <c r="BX6" s="35">
        <f t="shared" si="8"/>
        <v>53.36</v>
      </c>
      <c r="BY6" s="35">
        <f t="shared" si="8"/>
        <v>50.94</v>
      </c>
      <c r="BZ6" s="35">
        <f t="shared" si="8"/>
        <v>50.06</v>
      </c>
      <c r="CA6" s="34" t="str">
        <f>IF(CA7="","",IF(CA7="-","【-】","【"&amp;SUBSTITUTE(TEXT(CA7,"#,##0.00"),"-","△")&amp;"】"))</f>
        <v>【49.71】</v>
      </c>
      <c r="CB6" s="35">
        <f>IF(CB7="",NA(),CB7)</f>
        <v>668.03</v>
      </c>
      <c r="CC6" s="35">
        <f t="shared" ref="CC6:CK6" si="9">IF(CC7="",NA(),CC7)</f>
        <v>579.01</v>
      </c>
      <c r="CD6" s="35">
        <f t="shared" si="9"/>
        <v>608.42999999999995</v>
      </c>
      <c r="CE6" s="35">
        <f t="shared" si="9"/>
        <v>642.58000000000004</v>
      </c>
      <c r="CF6" s="35">
        <f t="shared" si="9"/>
        <v>689.13</v>
      </c>
      <c r="CG6" s="35">
        <f t="shared" si="9"/>
        <v>373.71</v>
      </c>
      <c r="CH6" s="35">
        <f t="shared" si="9"/>
        <v>333.58</v>
      </c>
      <c r="CI6" s="35">
        <f t="shared" si="9"/>
        <v>347.38</v>
      </c>
      <c r="CJ6" s="35">
        <f t="shared" si="9"/>
        <v>371.2</v>
      </c>
      <c r="CK6" s="35">
        <f t="shared" si="9"/>
        <v>309.22000000000003</v>
      </c>
      <c r="CL6" s="34" t="str">
        <f>IF(CL7="","",IF(CL7="-","【-】","【"&amp;SUBSTITUTE(TEXT(CL7,"#,##0.00"),"-","△")&amp;"】"))</f>
        <v>【317.18】</v>
      </c>
      <c r="CM6" s="35" t="str">
        <f>IF(CM7="",NA(),CM7)</f>
        <v>-</v>
      </c>
      <c r="CN6" s="35">
        <f t="shared" ref="CN6:CV6" si="10">IF(CN7="",NA(),CN7)</f>
        <v>22.22</v>
      </c>
      <c r="CO6" s="35">
        <f t="shared" si="10"/>
        <v>22.22</v>
      </c>
      <c r="CP6" s="35">
        <f t="shared" si="10"/>
        <v>22.22</v>
      </c>
      <c r="CQ6" s="35">
        <f t="shared" si="10"/>
        <v>22.22</v>
      </c>
      <c r="CR6" s="35">
        <f t="shared" si="10"/>
        <v>44.84</v>
      </c>
      <c r="CS6" s="35">
        <f t="shared" si="10"/>
        <v>41.51</v>
      </c>
      <c r="CT6" s="35">
        <f t="shared" si="10"/>
        <v>49.31</v>
      </c>
      <c r="CU6" s="35">
        <f t="shared" si="10"/>
        <v>47.29</v>
      </c>
      <c r="CV6" s="35">
        <f t="shared" si="10"/>
        <v>47.35</v>
      </c>
      <c r="CW6" s="34" t="str">
        <f>IF(CW7="","",IF(CW7="-","【-】","【"&amp;SUBSTITUTE(TEXT(CW7,"#,##0.00"),"-","△")&amp;"】"))</f>
        <v>【47.67】</v>
      </c>
      <c r="CX6" s="35">
        <f>IF(CX7="",NA(),CX7)</f>
        <v>46.67</v>
      </c>
      <c r="CY6" s="35">
        <f t="shared" ref="CY6:DG6" si="11">IF(CY7="",NA(),CY7)</f>
        <v>46.67</v>
      </c>
      <c r="CZ6" s="35">
        <f t="shared" si="11"/>
        <v>46.67</v>
      </c>
      <c r="DA6" s="35">
        <f t="shared" si="11"/>
        <v>46.67</v>
      </c>
      <c r="DB6" s="35">
        <f t="shared" si="11"/>
        <v>46.67</v>
      </c>
      <c r="DC6" s="35">
        <f t="shared" si="11"/>
        <v>67.86</v>
      </c>
      <c r="DD6" s="35">
        <f t="shared" si="11"/>
        <v>68.72</v>
      </c>
      <c r="DE6" s="35">
        <f t="shared" si="11"/>
        <v>57.28</v>
      </c>
      <c r="DF6" s="35">
        <f t="shared" si="11"/>
        <v>57.74</v>
      </c>
      <c r="DG6" s="35">
        <f t="shared" si="11"/>
        <v>81.209999999999994</v>
      </c>
      <c r="DH6" s="34" t="str">
        <f>IF(DH7="","",IF(DH7="-","【-】","【"&amp;SUBSTITUTE(TEXT(DH7,"#,##0.00"),"-","△")&amp;"】"))</f>
        <v>【79.30】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2">
      <c r="A7" s="28"/>
      <c r="B7" s="37">
        <v>2019</v>
      </c>
      <c r="C7" s="37">
        <v>385069</v>
      </c>
      <c r="D7" s="37">
        <v>47</v>
      </c>
      <c r="E7" s="37">
        <v>18</v>
      </c>
      <c r="F7" s="37">
        <v>1</v>
      </c>
      <c r="G7" s="37">
        <v>0</v>
      </c>
      <c r="H7" s="37" t="s">
        <v>98</v>
      </c>
      <c r="I7" s="37" t="s">
        <v>99</v>
      </c>
      <c r="J7" s="37" t="s">
        <v>100</v>
      </c>
      <c r="K7" s="37" t="s">
        <v>101</v>
      </c>
      <c r="L7" s="37" t="s">
        <v>102</v>
      </c>
      <c r="M7" s="37" t="s">
        <v>103</v>
      </c>
      <c r="N7" s="38" t="s">
        <v>104</v>
      </c>
      <c r="O7" s="38" t="s">
        <v>105</v>
      </c>
      <c r="P7" s="38">
        <v>7.0000000000000007E-2</v>
      </c>
      <c r="Q7" s="38">
        <v>100</v>
      </c>
      <c r="R7" s="38">
        <v>2620</v>
      </c>
      <c r="S7" s="38">
        <v>20969</v>
      </c>
      <c r="T7" s="38">
        <v>238.99</v>
      </c>
      <c r="U7" s="38">
        <v>87.74</v>
      </c>
      <c r="V7" s="38">
        <v>15</v>
      </c>
      <c r="W7" s="38">
        <v>0.04</v>
      </c>
      <c r="X7" s="38">
        <v>375</v>
      </c>
      <c r="Y7" s="38">
        <v>50.31</v>
      </c>
      <c r="Z7" s="38">
        <v>51.12</v>
      </c>
      <c r="AA7" s="38">
        <v>49.69</v>
      </c>
      <c r="AB7" s="38">
        <v>48.47</v>
      </c>
      <c r="AC7" s="38">
        <v>45.71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0.78</v>
      </c>
      <c r="BG7" s="38">
        <v>3952.17</v>
      </c>
      <c r="BH7" s="38">
        <v>3822.79</v>
      </c>
      <c r="BI7" s="38">
        <v>3686.57</v>
      </c>
      <c r="BJ7" s="38">
        <v>3541.67</v>
      </c>
      <c r="BK7" s="38">
        <v>492.59</v>
      </c>
      <c r="BL7" s="38">
        <v>503.8</v>
      </c>
      <c r="BM7" s="38">
        <v>768.3</v>
      </c>
      <c r="BN7" s="38">
        <v>918.36</v>
      </c>
      <c r="BO7" s="38">
        <v>862.99</v>
      </c>
      <c r="BP7" s="38">
        <v>862.82</v>
      </c>
      <c r="BQ7" s="38">
        <v>26.38</v>
      </c>
      <c r="BR7" s="38">
        <v>28.11</v>
      </c>
      <c r="BS7" s="38">
        <v>27.7</v>
      </c>
      <c r="BT7" s="38">
        <v>27.4</v>
      </c>
      <c r="BU7" s="38">
        <v>26.35</v>
      </c>
      <c r="BV7" s="38">
        <v>46.53</v>
      </c>
      <c r="BW7" s="38">
        <v>51.58</v>
      </c>
      <c r="BX7" s="38">
        <v>53.36</v>
      </c>
      <c r="BY7" s="38">
        <v>50.94</v>
      </c>
      <c r="BZ7" s="38">
        <v>50.06</v>
      </c>
      <c r="CA7" s="38">
        <v>49.71</v>
      </c>
      <c r="CB7" s="38">
        <v>668.03</v>
      </c>
      <c r="CC7" s="38">
        <v>579.01</v>
      </c>
      <c r="CD7" s="38">
        <v>608.42999999999995</v>
      </c>
      <c r="CE7" s="38">
        <v>642.58000000000004</v>
      </c>
      <c r="CF7" s="38">
        <v>689.13</v>
      </c>
      <c r="CG7" s="38">
        <v>373.71</v>
      </c>
      <c r="CH7" s="38">
        <v>333.58</v>
      </c>
      <c r="CI7" s="38">
        <v>347.38</v>
      </c>
      <c r="CJ7" s="38">
        <v>371.2</v>
      </c>
      <c r="CK7" s="38">
        <v>309.22000000000003</v>
      </c>
      <c r="CL7" s="38">
        <v>317.18</v>
      </c>
      <c r="CM7" s="38" t="s">
        <v>104</v>
      </c>
      <c r="CN7" s="38">
        <v>22.22</v>
      </c>
      <c r="CO7" s="38">
        <v>22.22</v>
      </c>
      <c r="CP7" s="38">
        <v>22.22</v>
      </c>
      <c r="CQ7" s="38">
        <v>22.22</v>
      </c>
      <c r="CR7" s="38">
        <v>44.84</v>
      </c>
      <c r="CS7" s="38">
        <v>41.51</v>
      </c>
      <c r="CT7" s="38">
        <v>49.31</v>
      </c>
      <c r="CU7" s="38">
        <v>47.29</v>
      </c>
      <c r="CV7" s="38">
        <v>47.35</v>
      </c>
      <c r="CW7" s="38">
        <v>47.67</v>
      </c>
      <c r="CX7" s="38">
        <v>46.67</v>
      </c>
      <c r="CY7" s="38">
        <v>46.67</v>
      </c>
      <c r="CZ7" s="38">
        <v>46.67</v>
      </c>
      <c r="DA7" s="38">
        <v>46.67</v>
      </c>
      <c r="DB7" s="38">
        <v>46.67</v>
      </c>
      <c r="DC7" s="38">
        <v>67.86</v>
      </c>
      <c r="DD7" s="38">
        <v>68.72</v>
      </c>
      <c r="DE7" s="38">
        <v>57.28</v>
      </c>
      <c r="DF7" s="38">
        <v>57.74</v>
      </c>
      <c r="DG7" s="38">
        <v>81.209999999999994</v>
      </c>
      <c r="DH7" s="38">
        <v>79.3</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DATEVALUE($B7+12-B11&amp;"/1/"&amp;B12)</f>
        <v>46388</v>
      </c>
      <c r="C10" s="41">
        <f>DATEVALUE($B7+12-C11&amp;"/1/"&amp;C12)</f>
        <v>46753</v>
      </c>
      <c r="D10" s="41">
        <f>DATEVALUE($B7+12-D11&amp;"/1/"&amp;D12)</f>
        <v>47119</v>
      </c>
      <c r="E10" s="41">
        <f>DATEVALUE($B7+12-E11&amp;"/1/"&amp;E12)</f>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2021-02-03T05:20:17Z</cp:lastPrinted>
  <dcterms:created xsi:type="dcterms:W3CDTF">2020-12-04T03:21:37Z</dcterms:created>
  <dcterms:modified xsi:type="dcterms:W3CDTF">2021-02-03T05:20:17Z</dcterms:modified>
  <cp:category/>
</cp:coreProperties>
</file>