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4（近内）\03公営企業\07経営比較分析表\R3分（R4文書に保存）\20230106 公営企業に係る経営比較分析表（令和３年度決算）の分析等について\05 HP掲載データ\04 八幡浜市〇\法非適用　駐車場事業\"/>
    </mc:Choice>
  </mc:AlternateContent>
  <workbookProtection workbookAlgorithmName="SHA-512" workbookHashValue="sTQoRm2EliE3i6Mx24hMI9o4jBmpk/dh3p0D1ZQmN0OOSOxQQ1Re9j0Z4W78XM6RS6ukBJOwEiKXrFpql4Y7kw==" workbookSaltValue="1mdsVkt4NuQu2OvM9F59JA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DN7" i="5"/>
  <c r="DM7" i="5"/>
  <c r="KO31" i="4" s="1"/>
  <c r="DL7" i="5"/>
  <c r="DK7" i="5"/>
  <c r="DI7" i="5"/>
  <c r="DH7" i="5"/>
  <c r="LT78" i="4" s="1"/>
  <c r="DG7" i="5"/>
  <c r="DF7" i="5"/>
  <c r="DE7" i="5"/>
  <c r="DD7" i="5"/>
  <c r="MI77" i="4" s="1"/>
  <c r="DC7" i="5"/>
  <c r="DB7" i="5"/>
  <c r="DA7" i="5"/>
  <c r="CZ7" i="5"/>
  <c r="KA77" i="4" s="1"/>
  <c r="CN7" i="5"/>
  <c r="CM7" i="5"/>
  <c r="BZ7" i="5"/>
  <c r="BY7" i="5"/>
  <c r="LH53" i="4" s="1"/>
  <c r="BX7" i="5"/>
  <c r="BW7" i="5"/>
  <c r="BV7" i="5"/>
  <c r="BU7" i="5"/>
  <c r="MA52" i="4" s="1"/>
  <c r="BT7" i="5"/>
  <c r="BS7" i="5"/>
  <c r="BR7" i="5"/>
  <c r="BQ7" i="5"/>
  <c r="JC52" i="4" s="1"/>
  <c r="BO7" i="5"/>
  <c r="BN7" i="5"/>
  <c r="BM7" i="5"/>
  <c r="BL7" i="5"/>
  <c r="FE53" i="4" s="1"/>
  <c r="BK7" i="5"/>
  <c r="BJ7" i="5"/>
  <c r="BI7" i="5"/>
  <c r="BH7" i="5"/>
  <c r="FX52" i="4" s="1"/>
  <c r="BG7" i="5"/>
  <c r="BF7" i="5"/>
  <c r="BD7" i="5"/>
  <c r="BC7" i="5"/>
  <c r="BZ53" i="4" s="1"/>
  <c r="BB7" i="5"/>
  <c r="BA7" i="5"/>
  <c r="AZ7" i="5"/>
  <c r="AY7" i="5"/>
  <c r="CS52" i="4" s="1"/>
  <c r="AX7" i="5"/>
  <c r="AW7" i="5"/>
  <c r="AV7" i="5"/>
  <c r="AU7" i="5"/>
  <c r="U52" i="4" s="1"/>
  <c r="AS7" i="5"/>
  <c r="AR7" i="5"/>
  <c r="AQ7" i="5"/>
  <c r="AP7" i="5"/>
  <c r="FE32" i="4" s="1"/>
  <c r="AO7" i="5"/>
  <c r="AN7" i="5"/>
  <c r="AM7" i="5"/>
  <c r="AL7" i="5"/>
  <c r="FX31" i="4" s="1"/>
  <c r="AK7" i="5"/>
  <c r="AJ7" i="5"/>
  <c r="AH7" i="5"/>
  <c r="AG7" i="5"/>
  <c r="BZ32" i="4" s="1"/>
  <c r="AF7" i="5"/>
  <c r="AE7" i="5"/>
  <c r="AD7" i="5"/>
  <c r="AC7" i="5"/>
  <c r="CS31" i="4" s="1"/>
  <c r="AB7" i="5"/>
  <c r="AA7" i="5"/>
  <c r="Z7" i="5"/>
  <c r="Y7" i="5"/>
  <c r="U31" i="4" s="1"/>
  <c r="X7" i="5"/>
  <c r="W7" i="5"/>
  <c r="V7" i="5"/>
  <c r="U7" i="5"/>
  <c r="T7" i="5"/>
  <c r="S7" i="5"/>
  <c r="R7" i="5"/>
  <c r="Q7" i="5"/>
  <c r="CF10" i="4" s="1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C88" i="4"/>
  <c r="MI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EL53" i="4"/>
  <c r="CS53" i="4"/>
  <c r="BG53" i="4"/>
  <c r="AN53" i="4"/>
  <c r="U53" i="4"/>
  <c r="LH52" i="4"/>
  <c r="KO52" i="4"/>
  <c r="JV52" i="4"/>
  <c r="HJ52" i="4"/>
  <c r="GQ52" i="4"/>
  <c r="FE52" i="4"/>
  <c r="EL52" i="4"/>
  <c r="BZ52" i="4"/>
  <c r="BG52" i="4"/>
  <c r="AN52" i="4"/>
  <c r="MA32" i="4"/>
  <c r="LH32" i="4"/>
  <c r="KO32" i="4"/>
  <c r="JC32" i="4"/>
  <c r="HJ32" i="4"/>
  <c r="GQ32" i="4"/>
  <c r="FX32" i="4"/>
  <c r="EL32" i="4"/>
  <c r="CS32" i="4"/>
  <c r="BG32" i="4"/>
  <c r="AN32" i="4"/>
  <c r="U32" i="4"/>
  <c r="MA31" i="4"/>
  <c r="LH31" i="4"/>
  <c r="JV31" i="4"/>
  <c r="JC31" i="4"/>
  <c r="HJ31" i="4"/>
  <c r="GQ31" i="4"/>
  <c r="FE31" i="4"/>
  <c r="EL31" i="4"/>
  <c r="BZ31" i="4"/>
  <c r="BG31" i="4"/>
  <c r="AN31" i="4"/>
  <c r="LJ10" i="4"/>
  <c r="JQ10" i="4"/>
  <c r="HX10" i="4"/>
  <c r="DU10" i="4"/>
  <c r="B10" i="4"/>
  <c r="LJ8" i="4"/>
  <c r="JQ8" i="4"/>
  <c r="HX8" i="4"/>
  <c r="FJ8" i="4"/>
  <c r="DU8" i="4"/>
  <c r="CF8" i="4"/>
  <c r="AQ8" i="4"/>
  <c r="B8" i="4"/>
  <c r="B6" i="4"/>
  <c r="BZ76" i="4" l="1"/>
  <c r="MA51" i="4"/>
  <c r="MI76" i="4"/>
  <c r="HJ51" i="4"/>
  <c r="MA30" i="4"/>
  <c r="CS51" i="4"/>
  <c r="CS30" i="4"/>
  <c r="IT76" i="4"/>
  <c r="HJ30" i="4"/>
  <c r="C11" i="5"/>
  <c r="D11" i="5"/>
  <c r="E11" i="5"/>
  <c r="B11" i="5"/>
  <c r="BK76" i="4" l="1"/>
  <c r="LH51" i="4"/>
  <c r="LT76" i="4"/>
  <c r="LH30" i="4"/>
  <c r="IE76" i="4"/>
  <c r="BZ51" i="4"/>
  <c r="GQ30" i="4"/>
  <c r="BZ30" i="4"/>
  <c r="GQ51" i="4"/>
  <c r="HP76" i="4"/>
  <c r="BG51" i="4"/>
  <c r="FX30" i="4"/>
  <c r="BG30" i="4"/>
  <c r="LE76" i="4"/>
  <c r="FX51" i="4"/>
  <c r="KO30" i="4"/>
  <c r="AV76" i="4"/>
  <c r="KO51" i="4"/>
  <c r="KP76" i="4"/>
  <c r="HA76" i="4"/>
  <c r="AN51" i="4"/>
  <c r="FE30" i="4"/>
  <c r="AN30" i="4"/>
  <c r="AG76" i="4"/>
  <c r="JV51" i="4"/>
  <c r="FE51" i="4"/>
  <c r="JV30" i="4"/>
  <c r="R76" i="4"/>
  <c r="U51" i="4"/>
  <c r="EL30" i="4"/>
  <c r="KA76" i="4"/>
  <c r="EL51" i="4"/>
  <c r="JC30" i="4"/>
  <c r="GL76" i="4"/>
  <c r="U30" i="4"/>
  <c r="JC51" i="4"/>
</calcChain>
</file>

<file path=xl/sharedStrings.xml><?xml version="1.0" encoding="utf-8"?>
<sst xmlns="http://schemas.openxmlformats.org/spreadsheetml/2006/main" count="278" uniqueCount="138">
  <si>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</si>
  <si>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</si>
  <si>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</si>
  <si>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</si>
  <si>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</si>
  <si>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</si>
  <si>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</si>
  <si>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</si>
  <si>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</si>
  <si>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</si>
  <si>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</si>
  <si>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</si>
  <si>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</si>
  <si>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</si>
  <si>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</si>
  <si>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</si>
  <si>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</si>
  <si>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</si>
  <si>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</si>
  <si>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</si>
  <si>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</si>
  <si>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</si>
  <si>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</si>
  <si>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</si>
  <si>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</si>
  <si>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</si>
  <si>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</si>
  <si>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</si>
  <si>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</si>
  <si>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</si>
  <si>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</si>
  <si>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</si>
  <si>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</si>
  <si>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</si>
  <si>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</si>
  <si>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</si>
  <si>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</si>
  <si>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</si>
  <si>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</si>
  <si>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</si>
  <si>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</si>
  <si>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</si>
  <si>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</si>
  <si>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</si>
  <si>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</si>
  <si>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</si>
  <si>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</si>
  <si>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</si>
  <si>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</si>
  <si>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</si>
  <si>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</si>
  <si>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</si>
  <si>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</si>
  <si>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</si>
  <si>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</si>
  <si>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</si>
  <si>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</si>
  <si>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</si>
  <si>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</si>
  <si>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</si>
  <si>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</si>
  <si>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</si>
  <si>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</si>
  <si>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</si>
  <si>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</si>
  <si>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</si>
  <si>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</si>
  <si>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</si>
  <si>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</si>
  <si>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</si>
  <si>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</si>
  <si>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</si>
  <si>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</si>
  <si>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</si>
  <si>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</si>
  <si>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</si>
  <si>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</si>
  <si>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</si>
  <si>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</si>
  <si>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</si>
  <si>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</si>
  <si>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</si>
  <si>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</si>
  <si>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</si>
  <si>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</si>
  <si>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</si>
  <si>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</si>
  <si>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</si>
  <si>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</si>
  <si>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</si>
  <si>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</si>
  <si>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</si>
  <si>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</si>
  <si>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</si>
  <si>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</si>
  <si>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</si>
  <si>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</si>
  <si>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</si>
  <si>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</si>
  <si>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</si>
  <si>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</si>
  <si>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</si>
  <si>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</si>
  <si>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</si>
  <si>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当該値(N-3)</t>
    <phoneticPr fontId="5"/>
  </si>
  <si>
    <t>当該値(N-1)</t>
    <phoneticPr fontId="5"/>
  </si>
  <si>
    <t>当該値(N-3)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</si>
  <si>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</si>
  <si>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</si>
  <si>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</si>
  <si>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</si>
  <si>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当該値(N-2)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</si>
  <si>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</si>
  <si>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</si>
  <si>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</si>
  <si>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</si>
  <si>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</si>
  <si>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八幡浜市</t>
  </si>
  <si>
    <t>沖新田駐車場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</si>
  <si>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</si>
  <si>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</si>
  <si>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</si>
  <si>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</si>
  <si>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</si>
  <si>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</si>
  <si>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</si>
  <si>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</si>
  <si>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公共施設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</si>
  <si>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</si>
  <si>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</si>
  <si>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</si>
  <si>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</si>
  <si>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</si>
  <si>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</si>
  <si>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⑧設備投資見込額
　平面駐車場であり、大きな改修等の新たな設備投資は見込んでいない。</t>
    <rPh sb="1" eb="3">
      <t>セツビ</t>
    </rPh>
    <rPh sb="3" eb="5">
      <t>トウシ</t>
    </rPh>
    <rPh sb="5" eb="7">
      <t>ミコミ</t>
    </rPh>
    <rPh sb="7" eb="8">
      <t>ガク</t>
    </rPh>
    <rPh sb="10" eb="12">
      <t>ヘイメン</t>
    </rPh>
    <rPh sb="12" eb="15">
      <t>チュウシャジョウ</t>
    </rPh>
    <rPh sb="19" eb="20">
      <t>オオ</t>
    </rPh>
    <rPh sb="22" eb="24">
      <t>カイシュウ</t>
    </rPh>
    <rPh sb="24" eb="25">
      <t>トウ</t>
    </rPh>
    <rPh sb="26" eb="27">
      <t>アラ</t>
    </rPh>
    <rPh sb="29" eb="31">
      <t>セツビ</t>
    </rPh>
    <rPh sb="31" eb="33">
      <t>トウシ</t>
    </rPh>
    <rPh sb="34" eb="36">
      <t>ミコ</t>
    </rPh>
    <phoneticPr fontId="5"/>
  </si>
  <si>
    <t>⑪稼働率
　定期駐車のみとなっており、空きがない状態であるため、100％で推移している。</t>
    <rPh sb="1" eb="3">
      <t>カドウ</t>
    </rPh>
    <rPh sb="3" eb="4">
      <t>リツ</t>
    </rPh>
    <rPh sb="6" eb="8">
      <t>テイキ</t>
    </rPh>
    <rPh sb="8" eb="10">
      <t>チュウシャ</t>
    </rPh>
    <rPh sb="19" eb="20">
      <t>ア</t>
    </rPh>
    <rPh sb="24" eb="26">
      <t>ジョウタイ</t>
    </rPh>
    <rPh sb="37" eb="39">
      <t>スイイ</t>
    </rPh>
    <phoneticPr fontId="5"/>
  </si>
  <si>
    <t>①収益的収支比率
　定期駐車のみであり、ほぼ満車状態であるため、横ばいで推移している。また、支出についても主なものは港湾施設使用料である。比率は100％を超えており、黒字であるが、類似施設と比較すると数値は低くなっている。
④売上高GOP比率
⑤EBITDA
　売上高GOP比率は、類似施設平均値を上回っており、利益率は高く、数値も安定している。
　EBITDA数値が平均値を下回っているのは、収容台数が49台と小規模施設であり、利益そのものが少ないことが原因として挙げられる。</t>
    <rPh sb="1" eb="4">
      <t>シュウエキテキ</t>
    </rPh>
    <rPh sb="4" eb="6">
      <t>シュウシ</t>
    </rPh>
    <rPh sb="6" eb="8">
      <t>ヒリツ</t>
    </rPh>
    <rPh sb="10" eb="12">
      <t>テイキ</t>
    </rPh>
    <rPh sb="12" eb="14">
      <t>チュウシャ</t>
    </rPh>
    <rPh sb="22" eb="24">
      <t>マンシャ</t>
    </rPh>
    <rPh sb="24" eb="26">
      <t>ジョウタイ</t>
    </rPh>
    <rPh sb="32" eb="33">
      <t>ヨコ</t>
    </rPh>
    <rPh sb="36" eb="38">
      <t>スイイ</t>
    </rPh>
    <rPh sb="46" eb="48">
      <t>シシュツ</t>
    </rPh>
    <rPh sb="53" eb="54">
      <t>オモ</t>
    </rPh>
    <rPh sb="58" eb="60">
      <t>コウワン</t>
    </rPh>
    <rPh sb="60" eb="62">
      <t>シセツ</t>
    </rPh>
    <rPh sb="62" eb="64">
      <t>シヨウ</t>
    </rPh>
    <rPh sb="64" eb="65">
      <t>リョウ</t>
    </rPh>
    <rPh sb="69" eb="71">
      <t>ヒリツ</t>
    </rPh>
    <rPh sb="77" eb="78">
      <t>コ</t>
    </rPh>
    <rPh sb="83" eb="85">
      <t>クロジ</t>
    </rPh>
    <rPh sb="90" eb="92">
      <t>ルイジ</t>
    </rPh>
    <rPh sb="92" eb="94">
      <t>シセツ</t>
    </rPh>
    <rPh sb="95" eb="97">
      <t>ヒカク</t>
    </rPh>
    <rPh sb="100" eb="102">
      <t>スウチ</t>
    </rPh>
    <rPh sb="103" eb="104">
      <t>ヒク</t>
    </rPh>
    <rPh sb="114" eb="116">
      <t>ウリアゲ</t>
    </rPh>
    <rPh sb="116" eb="117">
      <t>ダカ</t>
    </rPh>
    <rPh sb="120" eb="122">
      <t>ヒリツ</t>
    </rPh>
    <rPh sb="132" eb="134">
      <t>ウリアゲ</t>
    </rPh>
    <rPh sb="134" eb="135">
      <t>ダカ</t>
    </rPh>
    <rPh sb="138" eb="140">
      <t>ヒリツ</t>
    </rPh>
    <rPh sb="142" eb="144">
      <t>ルイジ</t>
    </rPh>
    <rPh sb="144" eb="146">
      <t>シセツ</t>
    </rPh>
    <rPh sb="146" eb="149">
      <t>ヘイキンチ</t>
    </rPh>
    <rPh sb="150" eb="152">
      <t>ウワマワ</t>
    </rPh>
    <rPh sb="157" eb="159">
      <t>リエキ</t>
    </rPh>
    <rPh sb="159" eb="160">
      <t>リツ</t>
    </rPh>
    <rPh sb="161" eb="162">
      <t>タカ</t>
    </rPh>
    <rPh sb="164" eb="166">
      <t>スウチ</t>
    </rPh>
    <rPh sb="167" eb="169">
      <t>アンテイ</t>
    </rPh>
    <rPh sb="182" eb="184">
      <t>スウチ</t>
    </rPh>
    <rPh sb="185" eb="188">
      <t>ヘイキンチ</t>
    </rPh>
    <rPh sb="189" eb="191">
      <t>シタマワ</t>
    </rPh>
    <rPh sb="198" eb="200">
      <t>シュウヨウ</t>
    </rPh>
    <rPh sb="200" eb="202">
      <t>ダイスウ</t>
    </rPh>
    <rPh sb="205" eb="206">
      <t>ダイ</t>
    </rPh>
    <rPh sb="207" eb="210">
      <t>ショウキボ</t>
    </rPh>
    <rPh sb="210" eb="212">
      <t>シセツ</t>
    </rPh>
    <rPh sb="216" eb="218">
      <t>リエキ</t>
    </rPh>
    <rPh sb="223" eb="224">
      <t>スク</t>
    </rPh>
    <rPh sb="229" eb="231">
      <t>ゲンイン</t>
    </rPh>
    <rPh sb="234" eb="235">
      <t>ア</t>
    </rPh>
    <phoneticPr fontId="5"/>
  </si>
  <si>
    <t>　支出のほとんどが、港湾施設使用料である。平面駐車場であり、機械等の施設もないため、修繕等の支出もない。
　定期駐車のみであり、ほとんど空きがない状態であり、収入も安定している。
　港湾施設に位置しており、主にフェリー会社やその他の企業の契約が多いため、令和4年度より港湾施設として管理することとなっている。</t>
    <rPh sb="1" eb="3">
      <t>シシュツ</t>
    </rPh>
    <rPh sb="10" eb="12">
      <t>コウワン</t>
    </rPh>
    <rPh sb="12" eb="14">
      <t>シセツ</t>
    </rPh>
    <rPh sb="14" eb="16">
      <t>シヨウ</t>
    </rPh>
    <rPh sb="16" eb="17">
      <t>リョウ</t>
    </rPh>
    <rPh sb="21" eb="23">
      <t>ヘイメン</t>
    </rPh>
    <rPh sb="23" eb="26">
      <t>チュウシャジョウ</t>
    </rPh>
    <rPh sb="30" eb="32">
      <t>キカイ</t>
    </rPh>
    <rPh sb="32" eb="33">
      <t>トウ</t>
    </rPh>
    <rPh sb="34" eb="36">
      <t>シセツ</t>
    </rPh>
    <rPh sb="42" eb="44">
      <t>シュウゼン</t>
    </rPh>
    <rPh sb="44" eb="45">
      <t>ナド</t>
    </rPh>
    <rPh sb="46" eb="48">
      <t>シシュツ</t>
    </rPh>
    <rPh sb="54" eb="56">
      <t>テイキ</t>
    </rPh>
    <rPh sb="56" eb="58">
      <t>チュウシャ</t>
    </rPh>
    <rPh sb="68" eb="69">
      <t>ア</t>
    </rPh>
    <rPh sb="73" eb="75">
      <t>ジョウタイ</t>
    </rPh>
    <rPh sb="79" eb="81">
      <t>シュウニュウ</t>
    </rPh>
    <rPh sb="82" eb="84">
      <t>アンテイ</t>
    </rPh>
    <rPh sb="91" eb="93">
      <t>コウワン</t>
    </rPh>
    <rPh sb="93" eb="95">
      <t>シセツ</t>
    </rPh>
    <rPh sb="96" eb="98">
      <t>イチ</t>
    </rPh>
    <rPh sb="103" eb="104">
      <t>オモ</t>
    </rPh>
    <rPh sb="109" eb="111">
      <t>カイシャ</t>
    </rPh>
    <rPh sb="114" eb="115">
      <t>タ</t>
    </rPh>
    <rPh sb="116" eb="118">
      <t>キギョウ</t>
    </rPh>
    <rPh sb="119" eb="121">
      <t>ケイヤク</t>
    </rPh>
    <rPh sb="122" eb="123">
      <t>オオ</t>
    </rPh>
    <rPh sb="127" eb="128">
      <t>レイ</t>
    </rPh>
    <rPh sb="128" eb="129">
      <t>ワ</t>
    </rPh>
    <rPh sb="130" eb="132">
      <t>ネンド</t>
    </rPh>
    <rPh sb="134" eb="136">
      <t>コウワン</t>
    </rPh>
    <rPh sb="136" eb="138">
      <t>シセツ</t>
    </rPh>
    <rPh sb="141" eb="143">
      <t>カンリ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</si>
</sst>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150.6</c:v>
                </c:pt>
                <c:pt idx="1">
                  <c:v>151.4</c:v>
                </c:pt>
                <c:pt idx="2">
                  <c:v>153.9</c:v>
                </c:pt>
                <c:pt idx="3">
                  <c:v>154.30000000000001</c:v>
                </c:pt>
                <c:pt idx="4">
                  <c:v>154.80000000000001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E8-401B-922C-83D71D9A2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830256"/>
        <c:axId val="193829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241.9</c:v>
                </c:pt>
                <c:pt idx="1">
                  <c:v>465.2</c:v>
                </c:pt>
                <c:pt idx="2">
                  <c:v>1736.5</c:v>
                </c:pt>
                <c:pt idx="3">
                  <c:v>3200.8</c:v>
                </c:pt>
                <c:pt idx="4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8-401B-922C-83D71D9A2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830256"/>
        <c:axId val="193829080"/>
      </c:lineChart>
      <c:catAx>
        <c:axId val="1938302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93829080"/>
        <c:crosses val="autoZero"/>
        <c:auto val="1"/>
        <c:lblAlgn val="ctr"/>
        <c:lblOffset val="100"/>
        <c:noMultiLvlLbl val="1"/>
      </c:catAx>
      <c:valAx>
        <c:axId val="193829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938302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9D-4601-A7C5-F96465A57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831040"/>
        <c:axId val="193831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59.6</c:v>
                </c:pt>
                <c:pt idx="1">
                  <c:v>51.7</c:v>
                </c:pt>
                <c:pt idx="2">
                  <c:v>51.5</c:v>
                </c:pt>
                <c:pt idx="3">
                  <c:v>764.6</c:v>
                </c:pt>
                <c:pt idx="4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D-4601-A7C5-F96465A57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831040"/>
        <c:axId val="193831432"/>
      </c:lineChart>
      <c:catAx>
        <c:axId val="1938310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93831432"/>
        <c:crosses val="autoZero"/>
        <c:auto val="1"/>
        <c:lblAlgn val="ctr"/>
        <c:lblOffset val="100"/>
        <c:noMultiLvlLbl val="1"/>
      </c:catAx>
      <c:valAx>
        <c:axId val="193831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938310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01D-49BA-B80A-5F05C8776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524280"/>
        <c:axId val="163523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D-49BA-B80A-5F05C8776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524280"/>
        <c:axId val="163523888"/>
      </c:lineChart>
      <c:catAx>
        <c:axId val="1635242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63523888"/>
        <c:crosses val="autoZero"/>
        <c:auto val="1"/>
        <c:lblAlgn val="ctr"/>
        <c:lblOffset val="100"/>
        <c:noMultiLvlLbl val="1"/>
      </c:catAx>
      <c:valAx>
        <c:axId val="163523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35242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673-419E-93A1-1CB8CCA22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529376"/>
        <c:axId val="163529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3-419E-93A1-1CB8CCA22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529376"/>
        <c:axId val="163529768"/>
      </c:lineChart>
      <c:catAx>
        <c:axId val="1635293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63529768"/>
        <c:crosses val="autoZero"/>
        <c:auto val="1"/>
        <c:lblAlgn val="ctr"/>
        <c:lblOffset val="100"/>
        <c:noMultiLvlLbl val="1"/>
      </c:catAx>
      <c:valAx>
        <c:axId val="163529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35293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4-4091-B879-A1AC681E8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528200"/>
        <c:axId val="163531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2.2999999999999998</c:v>
                </c:pt>
                <c:pt idx="1">
                  <c:v>9.6999999999999993</c:v>
                </c:pt>
                <c:pt idx="2">
                  <c:v>1.3</c:v>
                </c:pt>
                <c:pt idx="3">
                  <c:v>4.8</c:v>
                </c:pt>
                <c:pt idx="4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4-4091-B879-A1AC681E8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528200"/>
        <c:axId val="163531336"/>
      </c:lineChart>
      <c:catAx>
        <c:axId val="1635282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63531336"/>
        <c:crosses val="autoZero"/>
        <c:auto val="1"/>
        <c:lblAlgn val="ctr"/>
        <c:lblOffset val="100"/>
        <c:noMultiLvlLbl val="1"/>
      </c:catAx>
      <c:valAx>
        <c:axId val="163531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35282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D-4A97-B865-BE17110C8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524672"/>
        <c:axId val="16352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33</c:v>
                </c:pt>
                <c:pt idx="1">
                  <c:v>14</c:v>
                </c:pt>
                <c:pt idx="2">
                  <c:v>4</c:v>
                </c:pt>
                <c:pt idx="3">
                  <c:v>98</c:v>
                </c:pt>
                <c:pt idx="4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D-4A97-B865-BE17110C8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524672"/>
        <c:axId val="163525456"/>
      </c:lineChart>
      <c:catAx>
        <c:axId val="1635246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63525456"/>
        <c:crosses val="autoZero"/>
        <c:auto val="1"/>
        <c:lblAlgn val="ctr"/>
        <c:lblOffset val="100"/>
        <c:noMultiLvlLbl val="1"/>
      </c:catAx>
      <c:valAx>
        <c:axId val="16352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635246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F1-48D4-A0A2-4AADEFFEC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526240"/>
        <c:axId val="163525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151.19999999999999</c:v>
                </c:pt>
                <c:pt idx="1">
                  <c:v>159.69999999999999</c:v>
                </c:pt>
                <c:pt idx="2">
                  <c:v>159.6</c:v>
                </c:pt>
                <c:pt idx="3">
                  <c:v>128.5</c:v>
                </c:pt>
                <c:pt idx="4">
                  <c:v>138.1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1-48D4-A0A2-4AADEFFEC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526240"/>
        <c:axId val="163525848"/>
      </c:lineChart>
      <c:catAx>
        <c:axId val="1635262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63525848"/>
        <c:crosses val="autoZero"/>
        <c:auto val="1"/>
        <c:lblAlgn val="ctr"/>
        <c:lblOffset val="100"/>
        <c:noMultiLvlLbl val="1"/>
      </c:catAx>
      <c:valAx>
        <c:axId val="163525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35262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D-4F40-A718-FDCB7F593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527024"/>
        <c:axId val="163527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19.8</c:v>
                </c:pt>
                <c:pt idx="1">
                  <c:v>33.700000000000003</c:v>
                </c:pt>
                <c:pt idx="2">
                  <c:v>28.9</c:v>
                </c:pt>
                <c:pt idx="3">
                  <c:v>-56.4</c:v>
                </c:pt>
                <c:pt idx="4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D-4F40-A718-FDCB7F593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527024"/>
        <c:axId val="163527808"/>
      </c:lineChart>
      <c:catAx>
        <c:axId val="163527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63527808"/>
        <c:crosses val="autoZero"/>
        <c:auto val="1"/>
        <c:lblAlgn val="ctr"/>
        <c:lblOffset val="100"/>
        <c:noMultiLvlLbl val="1"/>
      </c:catAx>
      <c:valAx>
        <c:axId val="163527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35270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1011</c:v>
                </c:pt>
                <c:pt idx="1">
                  <c:v>1026</c:v>
                </c:pt>
                <c:pt idx="2">
                  <c:v>1086</c:v>
                </c:pt>
                <c:pt idx="3">
                  <c:v>1103</c:v>
                </c:pt>
                <c:pt idx="4">
                  <c:v>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1E-4467-A956-3053CD507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528984"/>
        <c:axId val="164352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8624</c:v>
                </c:pt>
                <c:pt idx="1">
                  <c:v>6546</c:v>
                </c:pt>
                <c:pt idx="2">
                  <c:v>8262</c:v>
                </c:pt>
                <c:pt idx="3">
                  <c:v>1059</c:v>
                </c:pt>
                <c:pt idx="4">
                  <c:v>2866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E-4467-A956-3053CD507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528984"/>
        <c:axId val="164352672"/>
      </c:lineChart>
      <c:catAx>
        <c:axId val="1635289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64352672"/>
        <c:crosses val="autoZero"/>
        <c:auto val="1"/>
        <c:lblAlgn val="ctr"/>
        <c:lblOffset val="100"/>
        <c:noMultiLvlLbl val="1"/>
      </c:catAx>
      <c:valAx>
        <c:axId val="164352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635289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0" zoomScaleNormal="8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愛媛県八幡浜市　沖新田駐車場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公共施設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1435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125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44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49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無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136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H29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H30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R01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R02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R03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H29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H30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R01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R02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R03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H29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H30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R01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R02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R03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150.6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151.4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153.9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154.30000000000001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154.80000000000001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100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100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100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100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100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241.9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465.2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1736.5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3200.8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274.39999999999998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2.2999999999999998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9.6999999999999993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1.3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4.8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3.3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151.19999999999999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159.69999999999999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159.6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128.5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138.1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134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135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H29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H30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R01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R02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R03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H29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H30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R01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R02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R03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H29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H30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R01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R02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R03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100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100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100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100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100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1011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1026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1086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1103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1114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33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14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4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98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13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19.8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33.700000000000003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28.9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-56.4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16.899999999999999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8624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6546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8262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1059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2866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137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H29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H30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R01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R02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R03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H29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H30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R01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R02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R03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H29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H30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R01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R02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R03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59.6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51.7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51.5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764.6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72.599999999999994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【236.1】</v>
      </c>
      <c r="C88" s="34" t="str">
        <f>データ!AT6</f>
        <v>【5.2】</v>
      </c>
      <c r="D88" s="34" t="str">
        <f>データ!BE6</f>
        <v>【3,111】</v>
      </c>
      <c r="E88" s="34" t="str">
        <f>データ!DU6</f>
        <v>【178.5】</v>
      </c>
      <c r="F88" s="34" t="str">
        <f>データ!BP6</f>
        <v>【0.8】</v>
      </c>
      <c r="G88" s="34" t="str">
        <f>データ!CA6</f>
        <v>【10,906】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X+UpQY0+HVG7fw0m++9dj+4MeOboqSLrlDNeKsIweuKMP0wzIW3Ml9Hho769/C0Q9nRlDpwgEefEi3WPYblQng==" saltValue="PjuWDgNHeKgn5aWnUE8azA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101</v>
      </c>
      <c r="AL5" s="47" t="s">
        <v>91</v>
      </c>
      <c r="AM5" s="47" t="s">
        <v>102</v>
      </c>
      <c r="AN5" s="47" t="s">
        <v>103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100</v>
      </c>
      <c r="AV5" s="47" t="s">
        <v>104</v>
      </c>
      <c r="AW5" s="47" t="s">
        <v>91</v>
      </c>
      <c r="AX5" s="47" t="s">
        <v>105</v>
      </c>
      <c r="AY5" s="47" t="s">
        <v>103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106</v>
      </c>
      <c r="BH5" s="47" t="s">
        <v>91</v>
      </c>
      <c r="BI5" s="47" t="s">
        <v>102</v>
      </c>
      <c r="BJ5" s="47" t="s">
        <v>107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108</v>
      </c>
      <c r="BR5" s="47" t="s">
        <v>90</v>
      </c>
      <c r="BS5" s="47" t="s">
        <v>109</v>
      </c>
      <c r="BT5" s="47" t="s">
        <v>110</v>
      </c>
      <c r="BU5" s="47" t="s">
        <v>107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108</v>
      </c>
      <c r="CC5" s="47" t="s">
        <v>106</v>
      </c>
      <c r="CD5" s="47" t="s">
        <v>91</v>
      </c>
      <c r="CE5" s="47" t="s">
        <v>102</v>
      </c>
      <c r="CF5" s="47" t="s">
        <v>103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100</v>
      </c>
      <c r="CP5" s="47" t="s">
        <v>104</v>
      </c>
      <c r="CQ5" s="47" t="s">
        <v>111</v>
      </c>
      <c r="CR5" s="47" t="s">
        <v>105</v>
      </c>
      <c r="CS5" s="47" t="s">
        <v>112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108</v>
      </c>
      <c r="DA5" s="47" t="s">
        <v>106</v>
      </c>
      <c r="DB5" s="47" t="s">
        <v>111</v>
      </c>
      <c r="DC5" s="47" t="s">
        <v>102</v>
      </c>
      <c r="DD5" s="47" t="s">
        <v>107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109</v>
      </c>
      <c r="DN5" s="47" t="s">
        <v>102</v>
      </c>
      <c r="DO5" s="47" t="s">
        <v>107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113</v>
      </c>
      <c r="B6" s="48">
        <f>B8</f>
        <v>2021</v>
      </c>
      <c r="C6" s="48">
        <f t="shared" ref="C6:X6" si="1">C8</f>
        <v>382043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2</v>
      </c>
      <c r="H6" s="48" t="str">
        <f>SUBSTITUTE(H8,"　","")</f>
        <v>愛媛県八幡浜市</v>
      </c>
      <c r="I6" s="48" t="str">
        <f t="shared" si="1"/>
        <v>沖新田駐車場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44</v>
      </c>
      <c r="S6" s="50" t="str">
        <f t="shared" si="1"/>
        <v>公共施設</v>
      </c>
      <c r="T6" s="50" t="str">
        <f t="shared" si="1"/>
        <v>無</v>
      </c>
      <c r="U6" s="51">
        <f t="shared" si="1"/>
        <v>1435</v>
      </c>
      <c r="V6" s="51">
        <f t="shared" si="1"/>
        <v>49</v>
      </c>
      <c r="W6" s="51">
        <f t="shared" si="1"/>
        <v>0</v>
      </c>
      <c r="X6" s="50" t="str">
        <f t="shared" si="1"/>
        <v>無</v>
      </c>
      <c r="Y6" s="52">
        <f>IF(Y8="-",NA(),Y8)</f>
        <v>150.6</v>
      </c>
      <c r="Z6" s="52">
        <f t="shared" ref="Z6:AH6" si="2">IF(Z8="-",NA(),Z8)</f>
        <v>151.4</v>
      </c>
      <c r="AA6" s="52">
        <f t="shared" si="2"/>
        <v>153.9</v>
      </c>
      <c r="AB6" s="52">
        <f t="shared" si="2"/>
        <v>154.30000000000001</v>
      </c>
      <c r="AC6" s="52">
        <f t="shared" si="2"/>
        <v>154.80000000000001</v>
      </c>
      <c r="AD6" s="52">
        <f t="shared" si="2"/>
        <v>241.9</v>
      </c>
      <c r="AE6" s="52">
        <f t="shared" si="2"/>
        <v>465.2</v>
      </c>
      <c r="AF6" s="52">
        <f t="shared" si="2"/>
        <v>1736.5</v>
      </c>
      <c r="AG6" s="52">
        <f t="shared" si="2"/>
        <v>3200.8</v>
      </c>
      <c r="AH6" s="52">
        <f t="shared" si="2"/>
        <v>274.39999999999998</v>
      </c>
      <c r="AI6" s="49" t="str">
        <f>IF(AI8="-","",IF(AI8="-","【-】","【"&amp;SUBSTITUTE(TEXT(AI8,"#,##0.0"),"-","△")&amp;"】"))</f>
        <v>【236.1】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2.2999999999999998</v>
      </c>
      <c r="AP6" s="52">
        <f t="shared" si="3"/>
        <v>9.6999999999999993</v>
      </c>
      <c r="AQ6" s="52">
        <f t="shared" si="3"/>
        <v>1.3</v>
      </c>
      <c r="AR6" s="52">
        <f t="shared" si="3"/>
        <v>4.8</v>
      </c>
      <c r="AS6" s="52">
        <f t="shared" si="3"/>
        <v>3.3</v>
      </c>
      <c r="AT6" s="49" t="str">
        <f>IF(AT8="-","",IF(AT8="-","【-】","【"&amp;SUBSTITUTE(TEXT(AT8,"#,##0.0"),"-","△")&amp;"】"))</f>
        <v>【5.2】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33</v>
      </c>
      <c r="BA6" s="53">
        <f t="shared" si="4"/>
        <v>14</v>
      </c>
      <c r="BB6" s="53">
        <f t="shared" si="4"/>
        <v>4</v>
      </c>
      <c r="BC6" s="53">
        <f t="shared" si="4"/>
        <v>98</v>
      </c>
      <c r="BD6" s="53">
        <f t="shared" si="4"/>
        <v>13</v>
      </c>
      <c r="BE6" s="51" t="str">
        <f>IF(BE8="-","",IF(BE8="-","【-】","【"&amp;SUBSTITUTE(TEXT(BE8,"#,##0"),"-","△")&amp;"】"))</f>
        <v>【3,111】</v>
      </c>
      <c r="BF6" s="52">
        <f>IF(BF8="-",NA(),BF8)</f>
        <v>100</v>
      </c>
      <c r="BG6" s="52">
        <f t="shared" ref="BG6:BO6" si="5">IF(BG8="-",NA(),BG8)</f>
        <v>100</v>
      </c>
      <c r="BH6" s="52">
        <f t="shared" si="5"/>
        <v>100</v>
      </c>
      <c r="BI6" s="52">
        <f t="shared" si="5"/>
        <v>100</v>
      </c>
      <c r="BJ6" s="52">
        <f t="shared" si="5"/>
        <v>100</v>
      </c>
      <c r="BK6" s="52">
        <f t="shared" si="5"/>
        <v>19.8</v>
      </c>
      <c r="BL6" s="52">
        <f t="shared" si="5"/>
        <v>33.700000000000003</v>
      </c>
      <c r="BM6" s="52">
        <f t="shared" si="5"/>
        <v>28.9</v>
      </c>
      <c r="BN6" s="52">
        <f t="shared" si="5"/>
        <v>-56.4</v>
      </c>
      <c r="BO6" s="52">
        <f t="shared" si="5"/>
        <v>16.899999999999999</v>
      </c>
      <c r="BP6" s="49" t="str">
        <f>IF(BP8="-","",IF(BP8="-","【-】","【"&amp;SUBSTITUTE(TEXT(BP8,"#,##0.0"),"-","△")&amp;"】"))</f>
        <v>【0.8】</v>
      </c>
      <c r="BQ6" s="53">
        <f>IF(BQ8="-",NA(),BQ8)</f>
        <v>1011</v>
      </c>
      <c r="BR6" s="53">
        <f t="shared" ref="BR6:BZ6" si="6">IF(BR8="-",NA(),BR8)</f>
        <v>1026</v>
      </c>
      <c r="BS6" s="53">
        <f t="shared" si="6"/>
        <v>1086</v>
      </c>
      <c r="BT6" s="53">
        <f t="shared" si="6"/>
        <v>1103</v>
      </c>
      <c r="BU6" s="53">
        <f t="shared" si="6"/>
        <v>1114</v>
      </c>
      <c r="BV6" s="53">
        <f t="shared" si="6"/>
        <v>8624</v>
      </c>
      <c r="BW6" s="53">
        <f t="shared" si="6"/>
        <v>6546</v>
      </c>
      <c r="BX6" s="53">
        <f t="shared" si="6"/>
        <v>8262</v>
      </c>
      <c r="BY6" s="53">
        <f t="shared" si="6"/>
        <v>1059</v>
      </c>
      <c r="BZ6" s="53">
        <f t="shared" si="6"/>
        <v>2866</v>
      </c>
      <c r="CA6" s="51" t="str">
        <f>IF(CA8="-","",IF(CA8="-","【-】","【"&amp;SUBSTITUTE(TEXT(CA8,"#,##0"),"-","△")&amp;"】"))</f>
        <v>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114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114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59.6</v>
      </c>
      <c r="DF6" s="52">
        <f t="shared" si="8"/>
        <v>51.7</v>
      </c>
      <c r="DG6" s="52">
        <f t="shared" si="8"/>
        <v>51.5</v>
      </c>
      <c r="DH6" s="52">
        <f t="shared" si="8"/>
        <v>764.6</v>
      </c>
      <c r="DI6" s="52">
        <f t="shared" si="8"/>
        <v>72.599999999999994</v>
      </c>
      <c r="DJ6" s="49" t="str">
        <f>IF(DJ8="-","",IF(DJ8="-","【-】","【"&amp;SUBSTITUTE(TEXT(DJ8,"#,##0.0"),"-","△")&amp;"】"))</f>
        <v>【99.8】</v>
      </c>
      <c r="DK6" s="52">
        <f>IF(DK8="-",NA(),DK8)</f>
        <v>100</v>
      </c>
      <c r="DL6" s="52">
        <f t="shared" ref="DL6:DT6" si="9">IF(DL8="-",NA(),DL8)</f>
        <v>100</v>
      </c>
      <c r="DM6" s="52">
        <f t="shared" si="9"/>
        <v>100</v>
      </c>
      <c r="DN6" s="52">
        <f t="shared" si="9"/>
        <v>100</v>
      </c>
      <c r="DO6" s="52">
        <f t="shared" si="9"/>
        <v>100</v>
      </c>
      <c r="DP6" s="52">
        <f t="shared" si="9"/>
        <v>151.19999999999999</v>
      </c>
      <c r="DQ6" s="52">
        <f t="shared" si="9"/>
        <v>159.69999999999999</v>
      </c>
      <c r="DR6" s="52">
        <f t="shared" si="9"/>
        <v>159.6</v>
      </c>
      <c r="DS6" s="52">
        <f t="shared" si="9"/>
        <v>128.5</v>
      </c>
      <c r="DT6" s="52">
        <f t="shared" si="9"/>
        <v>138.1</v>
      </c>
      <c r="DU6" s="49" t="str">
        <f>IF(DU8="-","",IF(DU8="-","【-】","【"&amp;SUBSTITUTE(TEXT(DU8,"#,##0.0"),"-","△")&amp;"】"))</f>
        <v>【178.5】</v>
      </c>
    </row>
    <row r="7" spans="1:125" s="54" customFormat="1" x14ac:dyDescent="0.15">
      <c r="A7" s="37" t="s">
        <v>115</v>
      </c>
      <c r="B7" s="48">
        <f t="shared" ref="B7:X7" si="10">B8</f>
        <v>2021</v>
      </c>
      <c r="C7" s="48">
        <f t="shared" si="10"/>
        <v>382043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2</v>
      </c>
      <c r="H7" s="48" t="str">
        <f t="shared" si="10"/>
        <v>愛媛県　八幡浜市</v>
      </c>
      <c r="I7" s="48" t="str">
        <f t="shared" si="10"/>
        <v>沖新田駐車場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44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1435</v>
      </c>
      <c r="V7" s="51">
        <f t="shared" si="10"/>
        <v>49</v>
      </c>
      <c r="W7" s="51">
        <f t="shared" si="10"/>
        <v>0</v>
      </c>
      <c r="X7" s="50" t="str">
        <f t="shared" si="10"/>
        <v>無</v>
      </c>
      <c r="Y7" s="52">
        <f>Y8</f>
        <v>150.6</v>
      </c>
      <c r="Z7" s="52">
        <f t="shared" ref="Z7:AH7" si="11">Z8</f>
        <v>151.4</v>
      </c>
      <c r="AA7" s="52">
        <f t="shared" si="11"/>
        <v>153.9</v>
      </c>
      <c r="AB7" s="52">
        <f t="shared" si="11"/>
        <v>154.30000000000001</v>
      </c>
      <c r="AC7" s="52">
        <f t="shared" si="11"/>
        <v>154.80000000000001</v>
      </c>
      <c r="AD7" s="52">
        <f t="shared" si="11"/>
        <v>241.9</v>
      </c>
      <c r="AE7" s="52">
        <f t="shared" si="11"/>
        <v>465.2</v>
      </c>
      <c r="AF7" s="52">
        <f t="shared" si="11"/>
        <v>1736.5</v>
      </c>
      <c r="AG7" s="52">
        <f t="shared" si="11"/>
        <v>3200.8</v>
      </c>
      <c r="AH7" s="52">
        <f t="shared" si="11"/>
        <v>274.39999999999998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2.2999999999999998</v>
      </c>
      <c r="AP7" s="52">
        <f t="shared" si="12"/>
        <v>9.6999999999999993</v>
      </c>
      <c r="AQ7" s="52">
        <f t="shared" si="12"/>
        <v>1.3</v>
      </c>
      <c r="AR7" s="52">
        <f t="shared" si="12"/>
        <v>4.8</v>
      </c>
      <c r="AS7" s="52">
        <f t="shared" si="12"/>
        <v>3.3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33</v>
      </c>
      <c r="BA7" s="53">
        <f t="shared" si="13"/>
        <v>14</v>
      </c>
      <c r="BB7" s="53">
        <f t="shared" si="13"/>
        <v>4</v>
      </c>
      <c r="BC7" s="53">
        <f t="shared" si="13"/>
        <v>98</v>
      </c>
      <c r="BD7" s="53">
        <f t="shared" si="13"/>
        <v>13</v>
      </c>
      <c r="BE7" s="51"/>
      <c r="BF7" s="52">
        <f>BF8</f>
        <v>100</v>
      </c>
      <c r="BG7" s="52">
        <f t="shared" ref="BG7:BO7" si="14">BG8</f>
        <v>100</v>
      </c>
      <c r="BH7" s="52">
        <f t="shared" si="14"/>
        <v>100</v>
      </c>
      <c r="BI7" s="52">
        <f t="shared" si="14"/>
        <v>100</v>
      </c>
      <c r="BJ7" s="52">
        <f t="shared" si="14"/>
        <v>100</v>
      </c>
      <c r="BK7" s="52">
        <f t="shared" si="14"/>
        <v>19.8</v>
      </c>
      <c r="BL7" s="52">
        <f t="shared" si="14"/>
        <v>33.700000000000003</v>
      </c>
      <c r="BM7" s="52">
        <f t="shared" si="14"/>
        <v>28.9</v>
      </c>
      <c r="BN7" s="52">
        <f t="shared" si="14"/>
        <v>-56.4</v>
      </c>
      <c r="BO7" s="52">
        <f t="shared" si="14"/>
        <v>16.899999999999999</v>
      </c>
      <c r="BP7" s="49"/>
      <c r="BQ7" s="53">
        <f>BQ8</f>
        <v>1011</v>
      </c>
      <c r="BR7" s="53">
        <f t="shared" ref="BR7:BZ7" si="15">BR8</f>
        <v>1026</v>
      </c>
      <c r="BS7" s="53">
        <f t="shared" si="15"/>
        <v>1086</v>
      </c>
      <c r="BT7" s="53">
        <f t="shared" si="15"/>
        <v>1103</v>
      </c>
      <c r="BU7" s="53">
        <f t="shared" si="15"/>
        <v>1114</v>
      </c>
      <c r="BV7" s="53">
        <f t="shared" si="15"/>
        <v>8624</v>
      </c>
      <c r="BW7" s="53">
        <f t="shared" si="15"/>
        <v>6546</v>
      </c>
      <c r="BX7" s="53">
        <f t="shared" si="15"/>
        <v>8262</v>
      </c>
      <c r="BY7" s="53">
        <f t="shared" si="15"/>
        <v>1059</v>
      </c>
      <c r="BZ7" s="53">
        <f t="shared" si="15"/>
        <v>2866</v>
      </c>
      <c r="CA7" s="51"/>
      <c r="CB7" s="52" t="s">
        <v>116</v>
      </c>
      <c r="CC7" s="52" t="s">
        <v>116</v>
      </c>
      <c r="CD7" s="52" t="s">
        <v>116</v>
      </c>
      <c r="CE7" s="52" t="s">
        <v>116</v>
      </c>
      <c r="CF7" s="52" t="s">
        <v>116</v>
      </c>
      <c r="CG7" s="52" t="s">
        <v>116</v>
      </c>
      <c r="CH7" s="52" t="s">
        <v>116</v>
      </c>
      <c r="CI7" s="52" t="s">
        <v>116</v>
      </c>
      <c r="CJ7" s="52" t="s">
        <v>116</v>
      </c>
      <c r="CK7" s="52" t="s">
        <v>114</v>
      </c>
      <c r="CL7" s="49"/>
      <c r="CM7" s="51">
        <f>CM8</f>
        <v>0</v>
      </c>
      <c r="CN7" s="51">
        <f>CN8</f>
        <v>0</v>
      </c>
      <c r="CO7" s="52" t="s">
        <v>116</v>
      </c>
      <c r="CP7" s="52" t="s">
        <v>116</v>
      </c>
      <c r="CQ7" s="52" t="s">
        <v>116</v>
      </c>
      <c r="CR7" s="52" t="s">
        <v>116</v>
      </c>
      <c r="CS7" s="52" t="s">
        <v>116</v>
      </c>
      <c r="CT7" s="52" t="s">
        <v>116</v>
      </c>
      <c r="CU7" s="52" t="s">
        <v>116</v>
      </c>
      <c r="CV7" s="52" t="s">
        <v>116</v>
      </c>
      <c r="CW7" s="52" t="s">
        <v>116</v>
      </c>
      <c r="CX7" s="52" t="s">
        <v>114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59.6</v>
      </c>
      <c r="DF7" s="52">
        <f t="shared" si="16"/>
        <v>51.7</v>
      </c>
      <c r="DG7" s="52">
        <f t="shared" si="16"/>
        <v>51.5</v>
      </c>
      <c r="DH7" s="52">
        <f t="shared" si="16"/>
        <v>764.6</v>
      </c>
      <c r="DI7" s="52">
        <f t="shared" si="16"/>
        <v>72.599999999999994</v>
      </c>
      <c r="DJ7" s="49"/>
      <c r="DK7" s="52">
        <f>DK8</f>
        <v>100</v>
      </c>
      <c r="DL7" s="52">
        <f t="shared" ref="DL7:DT7" si="17">DL8</f>
        <v>100</v>
      </c>
      <c r="DM7" s="52">
        <f t="shared" si="17"/>
        <v>100</v>
      </c>
      <c r="DN7" s="52">
        <f t="shared" si="17"/>
        <v>100</v>
      </c>
      <c r="DO7" s="52">
        <f t="shared" si="17"/>
        <v>100</v>
      </c>
      <c r="DP7" s="52">
        <f t="shared" si="17"/>
        <v>151.19999999999999</v>
      </c>
      <c r="DQ7" s="52">
        <f t="shared" si="17"/>
        <v>159.69999999999999</v>
      </c>
      <c r="DR7" s="52">
        <f t="shared" si="17"/>
        <v>159.6</v>
      </c>
      <c r="DS7" s="52">
        <f t="shared" si="17"/>
        <v>128.5</v>
      </c>
      <c r="DT7" s="52">
        <f t="shared" si="17"/>
        <v>138.1</v>
      </c>
      <c r="DU7" s="49"/>
    </row>
    <row r="8" spans="1:125" s="54" customFormat="1" x14ac:dyDescent="0.15">
      <c r="A8" s="37"/>
      <c r="B8" s="55">
        <v>2021</v>
      </c>
      <c r="C8" s="55">
        <v>382043</v>
      </c>
      <c r="D8" s="55">
        <v>47</v>
      </c>
      <c r="E8" s="55">
        <v>14</v>
      </c>
      <c r="F8" s="55">
        <v>0</v>
      </c>
      <c r="G8" s="55">
        <v>2</v>
      </c>
      <c r="H8" s="55" t="s">
        <v>117</v>
      </c>
      <c r="I8" s="55" t="s">
        <v>118</v>
      </c>
      <c r="J8" s="55" t="s">
        <v>119</v>
      </c>
      <c r="K8" s="55" t="s">
        <v>120</v>
      </c>
      <c r="L8" s="55" t="s">
        <v>121</v>
      </c>
      <c r="M8" s="55" t="s">
        <v>122</v>
      </c>
      <c r="N8" s="55" t="s">
        <v>123</v>
      </c>
      <c r="O8" s="56" t="s">
        <v>124</v>
      </c>
      <c r="P8" s="57" t="s">
        <v>125</v>
      </c>
      <c r="Q8" s="57" t="s">
        <v>126</v>
      </c>
      <c r="R8" s="58">
        <v>44</v>
      </c>
      <c r="S8" s="57" t="s">
        <v>127</v>
      </c>
      <c r="T8" s="57" t="s">
        <v>128</v>
      </c>
      <c r="U8" s="58">
        <v>1435</v>
      </c>
      <c r="V8" s="58">
        <v>49</v>
      </c>
      <c r="W8" s="58">
        <v>0</v>
      </c>
      <c r="X8" s="57" t="s">
        <v>128</v>
      </c>
      <c r="Y8" s="59">
        <v>150.6</v>
      </c>
      <c r="Z8" s="59">
        <v>151.4</v>
      </c>
      <c r="AA8" s="59">
        <v>153.9</v>
      </c>
      <c r="AB8" s="59">
        <v>154.30000000000001</v>
      </c>
      <c r="AC8" s="59">
        <v>154.80000000000001</v>
      </c>
      <c r="AD8" s="59">
        <v>241.9</v>
      </c>
      <c r="AE8" s="59">
        <v>465.2</v>
      </c>
      <c r="AF8" s="59">
        <v>1736.5</v>
      </c>
      <c r="AG8" s="59">
        <v>3200.8</v>
      </c>
      <c r="AH8" s="59">
        <v>274.39999999999998</v>
      </c>
      <c r="AI8" s="56">
        <v>236.1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2.2999999999999998</v>
      </c>
      <c r="AP8" s="59">
        <v>9.6999999999999993</v>
      </c>
      <c r="AQ8" s="59">
        <v>1.3</v>
      </c>
      <c r="AR8" s="59">
        <v>4.8</v>
      </c>
      <c r="AS8" s="59">
        <v>3.3</v>
      </c>
      <c r="AT8" s="56">
        <v>5.2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33</v>
      </c>
      <c r="BA8" s="60">
        <v>14</v>
      </c>
      <c r="BB8" s="60">
        <v>4</v>
      </c>
      <c r="BC8" s="60">
        <v>98</v>
      </c>
      <c r="BD8" s="60">
        <v>13</v>
      </c>
      <c r="BE8" s="60">
        <v>3111</v>
      </c>
      <c r="BF8" s="59">
        <v>100</v>
      </c>
      <c r="BG8" s="59">
        <v>100</v>
      </c>
      <c r="BH8" s="59">
        <v>100</v>
      </c>
      <c r="BI8" s="59">
        <v>100</v>
      </c>
      <c r="BJ8" s="59">
        <v>100</v>
      </c>
      <c r="BK8" s="59">
        <v>19.8</v>
      </c>
      <c r="BL8" s="59">
        <v>33.700000000000003</v>
      </c>
      <c r="BM8" s="59">
        <v>28.9</v>
      </c>
      <c r="BN8" s="59">
        <v>-56.4</v>
      </c>
      <c r="BO8" s="59">
        <v>16.899999999999999</v>
      </c>
      <c r="BP8" s="56">
        <v>0.8</v>
      </c>
      <c r="BQ8" s="60">
        <v>1011</v>
      </c>
      <c r="BR8" s="60">
        <v>1026</v>
      </c>
      <c r="BS8" s="60">
        <v>1086</v>
      </c>
      <c r="BT8" s="61">
        <v>1103</v>
      </c>
      <c r="BU8" s="61">
        <v>1114</v>
      </c>
      <c r="BV8" s="60">
        <v>8624</v>
      </c>
      <c r="BW8" s="60">
        <v>6546</v>
      </c>
      <c r="BX8" s="60">
        <v>8262</v>
      </c>
      <c r="BY8" s="60">
        <v>1059</v>
      </c>
      <c r="BZ8" s="60">
        <v>2866</v>
      </c>
      <c r="CA8" s="58">
        <v>10906</v>
      </c>
      <c r="CB8" s="59" t="s">
        <v>121</v>
      </c>
      <c r="CC8" s="59" t="s">
        <v>121</v>
      </c>
      <c r="CD8" s="59" t="s">
        <v>121</v>
      </c>
      <c r="CE8" s="59" t="s">
        <v>121</v>
      </c>
      <c r="CF8" s="59" t="s">
        <v>121</v>
      </c>
      <c r="CG8" s="59" t="s">
        <v>121</v>
      </c>
      <c r="CH8" s="59" t="s">
        <v>121</v>
      </c>
      <c r="CI8" s="59" t="s">
        <v>121</v>
      </c>
      <c r="CJ8" s="59" t="s">
        <v>121</v>
      </c>
      <c r="CK8" s="59" t="s">
        <v>121</v>
      </c>
      <c r="CL8" s="56" t="s">
        <v>121</v>
      </c>
      <c r="CM8" s="58">
        <v>0</v>
      </c>
      <c r="CN8" s="58">
        <v>0</v>
      </c>
      <c r="CO8" s="59" t="s">
        <v>121</v>
      </c>
      <c r="CP8" s="59" t="s">
        <v>121</v>
      </c>
      <c r="CQ8" s="59" t="s">
        <v>121</v>
      </c>
      <c r="CR8" s="59" t="s">
        <v>121</v>
      </c>
      <c r="CS8" s="59" t="s">
        <v>121</v>
      </c>
      <c r="CT8" s="59" t="s">
        <v>121</v>
      </c>
      <c r="CU8" s="59" t="s">
        <v>121</v>
      </c>
      <c r="CV8" s="59" t="s">
        <v>121</v>
      </c>
      <c r="CW8" s="59" t="s">
        <v>121</v>
      </c>
      <c r="CX8" s="59" t="s">
        <v>121</v>
      </c>
      <c r="CY8" s="56" t="s">
        <v>121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59.6</v>
      </c>
      <c r="DF8" s="59">
        <v>51.7</v>
      </c>
      <c r="DG8" s="59">
        <v>51.5</v>
      </c>
      <c r="DH8" s="59">
        <v>764.6</v>
      </c>
      <c r="DI8" s="59">
        <v>72.599999999999994</v>
      </c>
      <c r="DJ8" s="56">
        <v>99.8</v>
      </c>
      <c r="DK8" s="59">
        <v>100</v>
      </c>
      <c r="DL8" s="59">
        <v>100</v>
      </c>
      <c r="DM8" s="59">
        <v>100</v>
      </c>
      <c r="DN8" s="59">
        <v>100</v>
      </c>
      <c r="DO8" s="59">
        <v>100</v>
      </c>
      <c r="DP8" s="59">
        <v>151.19999999999999</v>
      </c>
      <c r="DQ8" s="59">
        <v>159.69999999999999</v>
      </c>
      <c r="DR8" s="59">
        <v>159.6</v>
      </c>
      <c r="DS8" s="59">
        <v>128.5</v>
      </c>
      <c r="DT8" s="59">
        <v>138.1</v>
      </c>
      <c r="DU8" s="56">
        <v>178.5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129</v>
      </c>
      <c r="C10" s="64" t="s">
        <v>130</v>
      </c>
      <c r="D10" s="64" t="s">
        <v>131</v>
      </c>
      <c r="E10" s="64" t="s">
        <v>132</v>
      </c>
      <c r="F10" s="64" t="s">
        <v>133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H29</v>
      </c>
      <c r="C11" s="65" t="str">
        <f>IF(VALUE($B$6)=0,"",IF(VALUE($B$6)&gt;2021,"R"&amp;TEXT(VALUE($B$6)-2021,"00"),"H"&amp;VALUE($B$6)-1991))</f>
        <v>H30</v>
      </c>
      <c r="D11" s="65" t="str">
        <f>IF(VALUE($B$6)=0,"",IF(VALUE($B$6)&gt;2020,"R"&amp;TEXT(VALUE($B$6)-2020,"00"),"H"&amp;VALUE($B$6)-1990))</f>
        <v>R01</v>
      </c>
      <c r="E11" s="65" t="str">
        <f>IF(VALUE($B$6)=0,"",IF(VALUE($B$6)&gt;2019,"R"&amp;TEXT(VALUE($B$6)-2019,"00"),"H"&amp;VALUE($B$6)-1989))</f>
        <v>R02</v>
      </c>
      <c r="F11" s="65" t="str">
        <f>IF(VALUE($B$6)=0,"",IF(VALUE($B$6)&gt;2018,"R"&amp;TEXT(VALUE($B$6)-2018,"00"),"H"&amp;VALUE($B$6)-1988))</f>
        <v>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2023-01-23T05:07:18Z</cp:lastPrinted>
  <dcterms:created xsi:type="dcterms:W3CDTF">2022-12-09T03:31:24Z</dcterms:created>
  <dcterms:modified xsi:type="dcterms:W3CDTF">2023-02-03T02:53:25Z</dcterms:modified>
  <cp:category/>
</cp:coreProperties>
</file>