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4（近内）\03公営企業\07経営比較分析表\R3分（R4文書に保存）\20230106 公営企業に係る経営比較分析表（令和３年度決算）の分析等について\05 HP掲載データ\04 八幡浜市〇\法非適用　駐車場事業\"/>
    </mc:Choice>
  </mc:AlternateContent>
  <workbookProtection workbookAlgorithmName="SHA-512" workbookHashValue="8RjMW+gsOum+moki8rh1XIZ8e5cZq/krYJ59BHSmnkFmy+7LYpq9O2wiK6A+kMaDEdjWxUQtSjLFZyJ1g5dSkQ==" workbookSaltValue="03XAIcvxbPddJ90oXZRHYw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DN7" i="5"/>
  <c r="DM7" i="5"/>
  <c r="DL7" i="5"/>
  <c r="DK7" i="5"/>
  <c r="DI7" i="5"/>
  <c r="DH7" i="5"/>
  <c r="LT78" i="4" s="1"/>
  <c r="DG7" i="5"/>
  <c r="DF7" i="5"/>
  <c r="DE7" i="5"/>
  <c r="DD7" i="5"/>
  <c r="DC7" i="5"/>
  <c r="DB7" i="5"/>
  <c r="DA7" i="5"/>
  <c r="CZ7" i="5"/>
  <c r="CN7" i="5"/>
  <c r="CM7" i="5"/>
  <c r="BZ7" i="5"/>
  <c r="BY7" i="5"/>
  <c r="LH53" i="4" s="1"/>
  <c r="BX7" i="5"/>
  <c r="BW7" i="5"/>
  <c r="BV7" i="5"/>
  <c r="BU7" i="5"/>
  <c r="BT7" i="5"/>
  <c r="BS7" i="5"/>
  <c r="BR7" i="5"/>
  <c r="BQ7" i="5"/>
  <c r="BO7" i="5"/>
  <c r="BN7" i="5"/>
  <c r="BM7" i="5"/>
  <c r="BL7" i="5"/>
  <c r="FE53" i="4" s="1"/>
  <c r="BK7" i="5"/>
  <c r="BJ7" i="5"/>
  <c r="BI7" i="5"/>
  <c r="BH7" i="5"/>
  <c r="FX52" i="4" s="1"/>
  <c r="BG7" i="5"/>
  <c r="BF7" i="5"/>
  <c r="BD7" i="5"/>
  <c r="BC7" i="5"/>
  <c r="BB7" i="5"/>
  <c r="BA7" i="5"/>
  <c r="AZ7" i="5"/>
  <c r="AY7" i="5"/>
  <c r="CS52" i="4" s="1"/>
  <c r="AX7" i="5"/>
  <c r="AW7" i="5"/>
  <c r="AV7" i="5"/>
  <c r="AU7" i="5"/>
  <c r="U52" i="4" s="1"/>
  <c r="AS7" i="5"/>
  <c r="AR7" i="5"/>
  <c r="AQ7" i="5"/>
  <c r="AP7" i="5"/>
  <c r="FE32" i="4" s="1"/>
  <c r="AO7" i="5"/>
  <c r="AN7" i="5"/>
  <c r="AM7" i="5"/>
  <c r="AL7" i="5"/>
  <c r="FX31" i="4" s="1"/>
  <c r="AK7" i="5"/>
  <c r="AJ7" i="5"/>
  <c r="AH7" i="5"/>
  <c r="AG7" i="5"/>
  <c r="BZ32" i="4" s="1"/>
  <c r="AF7" i="5"/>
  <c r="AE7" i="5"/>
  <c r="AD7" i="5"/>
  <c r="AC7" i="5"/>
  <c r="AB7" i="5"/>
  <c r="AA7" i="5"/>
  <c r="Z7" i="5"/>
  <c r="Y7" i="5"/>
  <c r="X7" i="5"/>
  <c r="W7" i="5"/>
  <c r="V7" i="5"/>
  <c r="U7" i="5"/>
  <c r="LJ8" i="4" s="1"/>
  <c r="T7" i="5"/>
  <c r="S7" i="5"/>
  <c r="R7" i="5"/>
  <c r="Q7" i="5"/>
  <c r="CF10" i="4" s="1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D88" i="4"/>
  <c r="C88" i="4"/>
  <c r="MI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E52" i="4"/>
  <c r="EL52" i="4"/>
  <c r="BZ52" i="4"/>
  <c r="BG52" i="4"/>
  <c r="AN52" i="4"/>
  <c r="MA32" i="4"/>
  <c r="LH32" i="4"/>
  <c r="KO32" i="4"/>
  <c r="JC32" i="4"/>
  <c r="HJ32" i="4"/>
  <c r="GQ32" i="4"/>
  <c r="FX32" i="4"/>
  <c r="EL32" i="4"/>
  <c r="CS32" i="4"/>
  <c r="BG32" i="4"/>
  <c r="AN32" i="4"/>
  <c r="U32" i="4"/>
  <c r="MA31" i="4"/>
  <c r="LH31" i="4"/>
  <c r="KO31" i="4"/>
  <c r="JV31" i="4"/>
  <c r="JC31" i="4"/>
  <c r="HJ31" i="4"/>
  <c r="GQ31" i="4"/>
  <c r="FE31" i="4"/>
  <c r="EL31" i="4"/>
  <c r="CS31" i="4"/>
  <c r="BZ31" i="4"/>
  <c r="BG31" i="4"/>
  <c r="AN31" i="4"/>
  <c r="U31" i="4"/>
  <c r="LJ10" i="4"/>
  <c r="JQ10" i="4"/>
  <c r="HX10" i="4"/>
  <c r="DU10" i="4"/>
  <c r="B10" i="4"/>
  <c r="JQ8" i="4"/>
  <c r="HX8" i="4"/>
  <c r="FJ8" i="4"/>
  <c r="CF8" i="4"/>
  <c r="AQ8" i="4"/>
  <c r="B8" i="4"/>
  <c r="B6" i="4"/>
  <c r="MI76" i="4" l="1"/>
  <c r="HJ51" i="4"/>
  <c r="MA30" i="4"/>
  <c r="IT76" i="4"/>
  <c r="CS51" i="4"/>
  <c r="HJ30" i="4"/>
  <c r="CS30" i="4"/>
  <c r="BZ76" i="4"/>
  <c r="MA51" i="4"/>
  <c r="C11" i="5"/>
  <c r="D11" i="5"/>
  <c r="E11" i="5"/>
  <c r="B11" i="5"/>
  <c r="BK76" i="4" l="1"/>
  <c r="LH51" i="4"/>
  <c r="LT76" i="4"/>
  <c r="GQ51" i="4"/>
  <c r="LH30" i="4"/>
  <c r="IE76" i="4"/>
  <c r="BZ51" i="4"/>
  <c r="GQ30" i="4"/>
  <c r="BZ30" i="4"/>
  <c r="FE51" i="4"/>
  <c r="HA76" i="4"/>
  <c r="AN51" i="4"/>
  <c r="FE30" i="4"/>
  <c r="AN30" i="4"/>
  <c r="AG76" i="4"/>
  <c r="JV51" i="4"/>
  <c r="KP76" i="4"/>
  <c r="JV30" i="4"/>
  <c r="FX30" i="4"/>
  <c r="BG30" i="4"/>
  <c r="HP76" i="4"/>
  <c r="AV76" i="4"/>
  <c r="KO51" i="4"/>
  <c r="FX51" i="4"/>
  <c r="KO30" i="4"/>
  <c r="LE76" i="4"/>
  <c r="BG51" i="4"/>
  <c r="R76" i="4"/>
  <c r="KA76" i="4"/>
  <c r="EL51" i="4"/>
  <c r="JC30" i="4"/>
  <c r="JC51" i="4"/>
  <c r="GL76" i="4"/>
  <c r="U51" i="4"/>
  <c r="EL30" i="4"/>
  <c r="U30" i="4"/>
</calcChain>
</file>

<file path=xl/sharedStrings.xml><?xml version="1.0" encoding="utf-8"?>
<sst xmlns="http://schemas.openxmlformats.org/spreadsheetml/2006/main" count="292" uniqueCount="132">
  <si>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</si>
  <si>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</si>
  <si>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</si>
  <si>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</si>
  <si>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</si>
  <si>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</si>
  <si>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</si>
  <si>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</si>
  <si>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</si>
  <si>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</si>
  <si>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</si>
  <si>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</si>
  <si>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</si>
  <si>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</si>
  <si>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</si>
  <si>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</si>
  <si>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</si>
  <si>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</si>
  <si>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</si>
  <si>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</si>
  <si>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</si>
  <si>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</si>
  <si>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</si>
  <si>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</si>
  <si>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</si>
  <si>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</si>
  <si>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</si>
  <si>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</si>
  <si>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</si>
  <si>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</si>
  <si>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</si>
  <si>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</si>
  <si>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</si>
  <si>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</si>
  <si>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</si>
  <si>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</si>
  <si>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</si>
  <si>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</si>
  <si>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</si>
  <si>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</si>
  <si>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</si>
  <si>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</si>
  <si>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</si>
  <si>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</si>
  <si>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</si>
  <si>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</si>
  <si>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</si>
  <si>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</si>
  <si>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</si>
  <si>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</si>
  <si>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</si>
  <si>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</si>
  <si>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</si>
  <si>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</si>
  <si>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</si>
  <si>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</si>
  <si>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</si>
  <si>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</si>
  <si>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</si>
  <si>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</si>
  <si>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</si>
  <si>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</si>
  <si>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</si>
  <si>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</si>
  <si>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</si>
  <si>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</si>
  <si>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</si>
  <si>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</si>
  <si>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</si>
  <si>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</si>
  <si>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</si>
  <si>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</si>
  <si>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</si>
  <si>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</si>
  <si>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</si>
  <si>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</si>
  <si>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</si>
  <si>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</si>
  <si>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</si>
  <si>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</si>
  <si>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</si>
  <si>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</si>
  <si>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</si>
  <si>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</si>
  <si>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</si>
  <si>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</si>
  <si>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</si>
  <si>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</si>
  <si>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</si>
  <si>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</si>
  <si>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</si>
  <si>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</si>
  <si>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</si>
  <si>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</si>
  <si>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</si>
  <si>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</si>
  <si>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</si>
  <si>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</si>
  <si>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</si>
  <si>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</si>
  <si>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</si>
  <si>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</si>
  <si>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</si>
  <si>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</si>
  <si>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</si>
  <si>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</si>
  <si>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</si>
  <si>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</si>
  <si>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</si>
  <si>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</si>
  <si>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八幡浜市</t>
  </si>
  <si>
    <t>千代田町ちゃんぽん駐車場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</si>
  <si>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</si>
  <si>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</si>
  <si>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</si>
  <si>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</si>
  <si>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</si>
  <si>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</si>
  <si>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</si>
  <si>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</si>
  <si>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</si>
  <si>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</si>
  <si>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</si>
  <si>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</si>
  <si>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</si>
  <si>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</si>
  <si>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</si>
  <si>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</si>
  <si>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平成30年8月に開設した駐車場であり、類似施設の平均値は下回っているが、一定数の利用があり、収益も安定している。
④売上高GOP比率
⑤EBITDA
　売上高GOP比率は、開設2年目以降収入額も安定し、類似施設の平均値を上回っている。
　EBITDAが類似施設を下回っているのは、収容台数が18台と小規模な駐車場であり、利益が少ないことが原因として挙げられる。</t>
    <rPh sb="1" eb="4">
      <t>シュウエキテキ</t>
    </rPh>
    <rPh sb="4" eb="6">
      <t>シュウシ</t>
    </rPh>
    <rPh sb="6" eb="8">
      <t>ヒリツ</t>
    </rPh>
    <rPh sb="10" eb="12">
      <t>ヘイセイ</t>
    </rPh>
    <rPh sb="14" eb="15">
      <t>ネン</t>
    </rPh>
    <rPh sb="16" eb="17">
      <t>ガツ</t>
    </rPh>
    <rPh sb="18" eb="20">
      <t>カイセツ</t>
    </rPh>
    <rPh sb="22" eb="25">
      <t>チュウシャジョウ</t>
    </rPh>
    <rPh sb="29" eb="31">
      <t>ルイジ</t>
    </rPh>
    <rPh sb="31" eb="33">
      <t>シセツ</t>
    </rPh>
    <rPh sb="34" eb="37">
      <t>ヘイキンチ</t>
    </rPh>
    <rPh sb="38" eb="40">
      <t>シタマワ</t>
    </rPh>
    <rPh sb="46" eb="49">
      <t>イッテイスウ</t>
    </rPh>
    <rPh sb="50" eb="52">
      <t>リヨウ</t>
    </rPh>
    <rPh sb="56" eb="58">
      <t>シュウエキ</t>
    </rPh>
    <rPh sb="59" eb="61">
      <t>アンテイ</t>
    </rPh>
    <rPh sb="69" eb="71">
      <t>ウリアゲ</t>
    </rPh>
    <rPh sb="71" eb="72">
      <t>ダカ</t>
    </rPh>
    <rPh sb="75" eb="77">
      <t>ヒリツ</t>
    </rPh>
    <rPh sb="87" eb="89">
      <t>ウリアゲ</t>
    </rPh>
    <rPh sb="89" eb="90">
      <t>ダカ</t>
    </rPh>
    <rPh sb="93" eb="95">
      <t>ヒリツ</t>
    </rPh>
    <rPh sb="97" eb="99">
      <t>カイセツ</t>
    </rPh>
    <rPh sb="100" eb="102">
      <t>ネンメ</t>
    </rPh>
    <rPh sb="102" eb="104">
      <t>イコウ</t>
    </rPh>
    <rPh sb="104" eb="106">
      <t>シュウニュウ</t>
    </rPh>
    <rPh sb="106" eb="107">
      <t>ガク</t>
    </rPh>
    <rPh sb="108" eb="110">
      <t>アンテイ</t>
    </rPh>
    <rPh sb="112" eb="114">
      <t>ルイジ</t>
    </rPh>
    <rPh sb="114" eb="116">
      <t>シセツ</t>
    </rPh>
    <rPh sb="117" eb="120">
      <t>ヘイキンチ</t>
    </rPh>
    <rPh sb="121" eb="123">
      <t>ウワマワ</t>
    </rPh>
    <rPh sb="137" eb="139">
      <t>ルイジ</t>
    </rPh>
    <rPh sb="139" eb="141">
      <t>シセツ</t>
    </rPh>
    <rPh sb="142" eb="144">
      <t>シタマワ</t>
    </rPh>
    <rPh sb="151" eb="153">
      <t>シュウヨウ</t>
    </rPh>
    <rPh sb="153" eb="155">
      <t>ダイスウ</t>
    </rPh>
    <rPh sb="158" eb="159">
      <t>ダイ</t>
    </rPh>
    <rPh sb="160" eb="163">
      <t>ショウキボ</t>
    </rPh>
    <rPh sb="164" eb="167">
      <t>チュウシャジョウ</t>
    </rPh>
    <rPh sb="171" eb="173">
      <t>リエキ</t>
    </rPh>
    <rPh sb="174" eb="175">
      <t>スク</t>
    </rPh>
    <rPh sb="180" eb="182">
      <t>ゲンイン</t>
    </rPh>
    <rPh sb="185" eb="186">
      <t>ア</t>
    </rPh>
    <phoneticPr fontId="5"/>
  </si>
  <si>
    <t>⑧設備投資見込額
　平面駐車場であり、平成30年8月開設と比較的新しいため、大きな改修等新たな設備投資は見込んでいない
⑩企業債残高対料金収入比率
　駐車場新設に係る企業債であり、平均値を大きく上回っているが、新たな借入はない。</t>
    <rPh sb="1" eb="3">
      <t>セツビ</t>
    </rPh>
    <rPh sb="3" eb="5">
      <t>トウシ</t>
    </rPh>
    <rPh sb="5" eb="7">
      <t>ミコミ</t>
    </rPh>
    <rPh sb="7" eb="8">
      <t>ガク</t>
    </rPh>
    <rPh sb="10" eb="12">
      <t>ヘイメン</t>
    </rPh>
    <rPh sb="12" eb="15">
      <t>チュウシャジョウ</t>
    </rPh>
    <rPh sb="19" eb="21">
      <t>ヘイセイ</t>
    </rPh>
    <rPh sb="23" eb="24">
      <t>ネン</t>
    </rPh>
    <rPh sb="25" eb="26">
      <t>ガツ</t>
    </rPh>
    <rPh sb="26" eb="28">
      <t>カイセツ</t>
    </rPh>
    <rPh sb="29" eb="32">
      <t>ヒカクテキ</t>
    </rPh>
    <rPh sb="32" eb="33">
      <t>アタラ</t>
    </rPh>
    <rPh sb="38" eb="39">
      <t>オオ</t>
    </rPh>
    <rPh sb="41" eb="43">
      <t>カイシュウ</t>
    </rPh>
    <rPh sb="43" eb="44">
      <t>トウ</t>
    </rPh>
    <rPh sb="44" eb="45">
      <t>アラ</t>
    </rPh>
    <rPh sb="47" eb="49">
      <t>セツビ</t>
    </rPh>
    <rPh sb="49" eb="51">
      <t>トウシ</t>
    </rPh>
    <rPh sb="52" eb="54">
      <t>ミコ</t>
    </rPh>
    <rPh sb="62" eb="64">
      <t>キギョウ</t>
    </rPh>
    <rPh sb="64" eb="65">
      <t>サイ</t>
    </rPh>
    <rPh sb="65" eb="67">
      <t>ザンダカ</t>
    </rPh>
    <rPh sb="67" eb="68">
      <t>タイ</t>
    </rPh>
    <rPh sb="68" eb="70">
      <t>リョウキン</t>
    </rPh>
    <rPh sb="70" eb="72">
      <t>シュウニュウ</t>
    </rPh>
    <rPh sb="72" eb="74">
      <t>ヒリツ</t>
    </rPh>
    <rPh sb="76" eb="79">
      <t>チュウシャジョウ</t>
    </rPh>
    <rPh sb="79" eb="81">
      <t>シンセツ</t>
    </rPh>
    <rPh sb="82" eb="83">
      <t>カカ</t>
    </rPh>
    <rPh sb="84" eb="86">
      <t>キギョウ</t>
    </rPh>
    <rPh sb="86" eb="87">
      <t>サイ</t>
    </rPh>
    <rPh sb="91" eb="94">
      <t>ヘイキンチ</t>
    </rPh>
    <rPh sb="95" eb="96">
      <t>オオ</t>
    </rPh>
    <rPh sb="98" eb="100">
      <t>ウワマワ</t>
    </rPh>
    <rPh sb="106" eb="107">
      <t>アラ</t>
    </rPh>
    <rPh sb="109" eb="111">
      <t>カリイレ</t>
    </rPh>
    <phoneticPr fontId="5"/>
  </si>
  <si>
    <t>⑪稼働率
　開設4年目で駐車場が認知されてきたため、稼働率も安定してきている。</t>
    <rPh sb="1" eb="3">
      <t>カドウ</t>
    </rPh>
    <rPh sb="3" eb="4">
      <t>リツ</t>
    </rPh>
    <rPh sb="6" eb="8">
      <t>カイセツ</t>
    </rPh>
    <rPh sb="9" eb="11">
      <t>ネンメ</t>
    </rPh>
    <rPh sb="12" eb="15">
      <t>チュウシャジョウ</t>
    </rPh>
    <rPh sb="16" eb="18">
      <t>ニンチ</t>
    </rPh>
    <rPh sb="26" eb="28">
      <t>カドウ</t>
    </rPh>
    <rPh sb="28" eb="29">
      <t>リツ</t>
    </rPh>
    <rPh sb="30" eb="32">
      <t>アンテイ</t>
    </rPh>
    <phoneticPr fontId="5"/>
  </si>
  <si>
    <t>　稼働率も高く、営業に関する収益性を表す指標である売上高GOP比率も平均値以上となっている。
　中心市街地に位置しているため、買い物客等利用が多い。</t>
    <rPh sb="1" eb="3">
      <t>カドウ</t>
    </rPh>
    <rPh sb="3" eb="4">
      <t>リツ</t>
    </rPh>
    <rPh sb="5" eb="6">
      <t>タカ</t>
    </rPh>
    <rPh sb="8" eb="10">
      <t>エイギョウ</t>
    </rPh>
    <rPh sb="11" eb="12">
      <t>カン</t>
    </rPh>
    <rPh sb="14" eb="17">
      <t>シュウエキセイ</t>
    </rPh>
    <rPh sb="18" eb="19">
      <t>アラワ</t>
    </rPh>
    <rPh sb="20" eb="22">
      <t>シヒョウ</t>
    </rPh>
    <rPh sb="25" eb="27">
      <t>ウリアゲ</t>
    </rPh>
    <rPh sb="27" eb="28">
      <t>ダカ</t>
    </rPh>
    <rPh sb="31" eb="33">
      <t>ヒリツ</t>
    </rPh>
    <rPh sb="34" eb="36">
      <t>ヘイキン</t>
    </rPh>
    <rPh sb="36" eb="37">
      <t>チ</t>
    </rPh>
    <rPh sb="37" eb="39">
      <t>イジョウ</t>
    </rPh>
    <rPh sb="48" eb="50">
      <t>チュウシン</t>
    </rPh>
    <rPh sb="50" eb="53">
      <t>シガイチ</t>
    </rPh>
    <rPh sb="54" eb="56">
      <t>イチ</t>
    </rPh>
    <rPh sb="63" eb="64">
      <t>カ</t>
    </rPh>
    <rPh sb="65" eb="66">
      <t>モノ</t>
    </rPh>
    <rPh sb="66" eb="67">
      <t>キャク</t>
    </rPh>
    <rPh sb="67" eb="68">
      <t>トウ</t>
    </rPh>
    <rPh sb="68" eb="70">
      <t>リヨウ</t>
    </rPh>
    <rPh sb="71" eb="72">
      <t>オオ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</si>
</sst>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122.8</c:v>
                </c:pt>
                <c:pt idx="2">
                  <c:v>180.3</c:v>
                </c:pt>
                <c:pt idx="3">
                  <c:v>161.30000000000001</c:v>
                </c:pt>
                <c:pt idx="4">
                  <c:v>71.599999999999994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7-4458-8C97-9C8881777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904320"/>
        <c:axId val="54906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384.2</c:v>
                </c:pt>
                <c:pt idx="2">
                  <c:v>754.2</c:v>
                </c:pt>
                <c:pt idx="3">
                  <c:v>383.4</c:v>
                </c:pt>
                <c:pt idx="4">
                  <c:v>338.4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7-4458-8C97-9C8881777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04320"/>
        <c:axId val="54906240"/>
      </c:lineChart>
      <c:catAx>
        <c:axId val="549043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4906240"/>
        <c:crosses val="autoZero"/>
        <c:auto val="1"/>
        <c:lblAlgn val="ctr"/>
        <c:lblOffset val="100"/>
        <c:noMultiLvlLbl val="1"/>
      </c:catAx>
      <c:valAx>
        <c:axId val="54906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49043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7282.1</c:v>
                </c:pt>
                <c:pt idx="2">
                  <c:v>3645.7</c:v>
                </c:pt>
                <c:pt idx="3">
                  <c:v>4365.8999999999996</c:v>
                </c:pt>
                <c:pt idx="4">
                  <c:v>3712.6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6-44EF-81AD-30128AD44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171200"/>
        <c:axId val="61173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83.1</c:v>
                </c:pt>
                <c:pt idx="2">
                  <c:v>54.4</c:v>
                </c:pt>
                <c:pt idx="3">
                  <c:v>70.3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6-44EF-81AD-30128AD44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71200"/>
        <c:axId val="61173120"/>
      </c:lineChart>
      <c:catAx>
        <c:axId val="611712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61173120"/>
        <c:crosses val="autoZero"/>
        <c:auto val="1"/>
        <c:lblAlgn val="ctr"/>
        <c:lblOffset val="100"/>
        <c:noMultiLvlLbl val="1"/>
      </c:catAx>
      <c:valAx>
        <c:axId val="61173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11712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FEE-4374-99C7-DA0E77B84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945344"/>
        <c:axId val="103947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E-4374-99C7-DA0E77B84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45344"/>
        <c:axId val="103947264"/>
      </c:lineChart>
      <c:catAx>
        <c:axId val="103945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3947264"/>
        <c:crosses val="autoZero"/>
        <c:auto val="1"/>
        <c:lblAlgn val="ctr"/>
        <c:lblOffset val="100"/>
        <c:noMultiLvlLbl val="1"/>
      </c:catAx>
      <c:valAx>
        <c:axId val="103947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39453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531-46DD-BD93-4F9C3F929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998208"/>
        <c:axId val="10400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1-46DD-BD93-4F9C3F929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8208"/>
        <c:axId val="104000128"/>
      </c:lineChart>
      <c:catAx>
        <c:axId val="103998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4000128"/>
        <c:crosses val="autoZero"/>
        <c:auto val="1"/>
        <c:lblAlgn val="ctr"/>
        <c:lblOffset val="100"/>
        <c:noMultiLvlLbl val="1"/>
      </c:catAx>
      <c:valAx>
        <c:axId val="10400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3998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A6-4E51-87F8-1869422B9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905536"/>
        <c:axId val="103915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3.8</c:v>
                </c:pt>
                <c:pt idx="2">
                  <c:v>2</c:v>
                </c:pt>
                <c:pt idx="3">
                  <c:v>10.199999999999999</c:v>
                </c:pt>
                <c:pt idx="4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6-4E51-87F8-1869422B9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05536"/>
        <c:axId val="103915904"/>
      </c:lineChart>
      <c:catAx>
        <c:axId val="103905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3915904"/>
        <c:crosses val="autoZero"/>
        <c:auto val="1"/>
        <c:lblAlgn val="ctr"/>
        <c:lblOffset val="100"/>
        <c:noMultiLvlLbl val="1"/>
      </c:catAx>
      <c:valAx>
        <c:axId val="103915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39055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4-4260-BE1B-C306D458C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93568"/>
        <c:axId val="104095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#N/A</c:v>
                </c:pt>
                <c:pt idx="1">
                  <c:v>17</c:v>
                </c:pt>
                <c:pt idx="2">
                  <c:v>15</c:v>
                </c:pt>
                <c:pt idx="3">
                  <c:v>407</c:v>
                </c:pt>
                <c:pt idx="4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4-4260-BE1B-C306D458C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93568"/>
        <c:axId val="104095744"/>
      </c:lineChart>
      <c:catAx>
        <c:axId val="104093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4095744"/>
        <c:crosses val="autoZero"/>
        <c:auto val="1"/>
        <c:lblAlgn val="ctr"/>
        <c:lblOffset val="100"/>
        <c:noMultiLvlLbl val="1"/>
      </c:catAx>
      <c:valAx>
        <c:axId val="104095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40935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177.8</c:v>
                </c:pt>
                <c:pt idx="2">
                  <c:v>388.9</c:v>
                </c:pt>
                <c:pt idx="3">
                  <c:v>366.7</c:v>
                </c:pt>
                <c:pt idx="4">
                  <c:v>422.2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C-4B2E-8897-B271F3D35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130048"/>
        <c:axId val="104131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279.89999999999998</c:v>
                </c:pt>
                <c:pt idx="2">
                  <c:v>295.5</c:v>
                </c:pt>
                <c:pt idx="3">
                  <c:v>224.4</c:v>
                </c:pt>
                <c:pt idx="4">
                  <c:v>251.9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C-4B2E-8897-B271F3D35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30048"/>
        <c:axId val="104131968"/>
      </c:lineChart>
      <c:catAx>
        <c:axId val="1041300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4131968"/>
        <c:crosses val="autoZero"/>
        <c:auto val="1"/>
        <c:lblAlgn val="ctr"/>
        <c:lblOffset val="100"/>
        <c:noMultiLvlLbl val="1"/>
      </c:catAx>
      <c:valAx>
        <c:axId val="104131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1300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18.600000000000001</c:v>
                </c:pt>
                <c:pt idx="2">
                  <c:v>49.5</c:v>
                </c:pt>
                <c:pt idx="3">
                  <c:v>44.2</c:v>
                </c:pt>
                <c:pt idx="4">
                  <c:v>47.4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2-4DB8-B6D1-3A75B25D1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147968"/>
        <c:axId val="104191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30.4</c:v>
                </c:pt>
                <c:pt idx="2">
                  <c:v>33.6</c:v>
                </c:pt>
                <c:pt idx="3">
                  <c:v>-122.5</c:v>
                </c:pt>
                <c:pt idx="4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2-4DB8-B6D1-3A75B25D1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47968"/>
        <c:axId val="104191104"/>
      </c:lineChart>
      <c:catAx>
        <c:axId val="1041479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4191104"/>
        <c:crosses val="autoZero"/>
        <c:auto val="1"/>
        <c:lblAlgn val="ctr"/>
        <c:lblOffset val="100"/>
        <c:noMultiLvlLbl val="1"/>
      </c:catAx>
      <c:valAx>
        <c:axId val="104191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1479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#N/A</c:v>
                </c:pt>
                <c:pt idx="1">
                  <c:v>145</c:v>
                </c:pt>
                <c:pt idx="2">
                  <c:v>774</c:v>
                </c:pt>
                <c:pt idx="3">
                  <c:v>576</c:v>
                </c:pt>
                <c:pt idx="4">
                  <c:v>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AB-4563-B69A-0018A1319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90944"/>
        <c:axId val="104293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#N/A</c:v>
                </c:pt>
                <c:pt idx="1">
                  <c:v>8183</c:v>
                </c:pt>
                <c:pt idx="2">
                  <c:v>7940</c:v>
                </c:pt>
                <c:pt idx="3">
                  <c:v>2576</c:v>
                </c:pt>
                <c:pt idx="4">
                  <c:v>4153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B-4563-B69A-0018A1319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90944"/>
        <c:axId val="104293120"/>
      </c:lineChart>
      <c:catAx>
        <c:axId val="1042909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4293120"/>
        <c:crosses val="autoZero"/>
        <c:auto val="1"/>
        <c:lblAlgn val="ctr"/>
        <c:lblOffset val="100"/>
        <c:noMultiLvlLbl val="1"/>
      </c:catAx>
      <c:valAx>
        <c:axId val="104293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42909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0" zoomScaleNormal="8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愛媛県八幡浜市　千代田町ちゃんぽん駐車場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Ａ３Ｂ１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商業施設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478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118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広場式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4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18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120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代行制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128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H29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H30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R01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R02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R03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H29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H30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R01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R02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R03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H29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H30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R01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R02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R03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 t="str">
        <f>データ!Y7</f>
        <v>-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122.8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180.3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161.30000000000001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71.599999999999994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 t="str">
        <f>データ!AJ7</f>
        <v>-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 t="str">
        <f>データ!DK7</f>
        <v>-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177.8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388.9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366.7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422.2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 t="str">
        <f>データ!AD7</f>
        <v>-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384.2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754.2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383.4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338.4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 t="str">
        <f>データ!AO7</f>
        <v>-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3.8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2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10.199999999999999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5.0999999999999996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 t="str">
        <f>データ!DP7</f>
        <v>-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279.89999999999998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295.5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224.4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251.9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129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130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H29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H30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R01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R02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R03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H29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H30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R01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R02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R03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H29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H30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R01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R02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R03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 t="str">
        <f>データ!AU7</f>
        <v>-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 t="str">
        <f>データ!BF7</f>
        <v>-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18.600000000000001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49.5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44.2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47.4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 t="str">
        <f>データ!BQ7</f>
        <v>-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145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774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576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709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 t="str">
        <f>データ!AZ7</f>
        <v>-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17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15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407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166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 t="str">
        <f>データ!BK7</f>
        <v>-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30.4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33.6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-122.5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8.5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 t="str">
        <f>データ!BV7</f>
        <v>-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8183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7940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2576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4153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131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56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H29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H30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R01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R02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R03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H29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H30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R01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R02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R03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H29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H30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R01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R02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R03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 t="str">
        <f>データ!CZ7</f>
        <v>-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7282.1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3645.7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4365.8999999999996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3712.6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 t="str">
        <f>データ!DE7</f>
        <v>-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83.1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54.4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70.3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70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【236.1】</v>
      </c>
      <c r="C88" s="34" t="str">
        <f>データ!AT6</f>
        <v>【5.2】</v>
      </c>
      <c r="D88" s="34" t="str">
        <f>データ!BE6</f>
        <v>【3,111】</v>
      </c>
      <c r="E88" s="34" t="str">
        <f>データ!DU6</f>
        <v>【178.5】</v>
      </c>
      <c r="F88" s="34" t="str">
        <f>データ!BP6</f>
        <v>【0.8】</v>
      </c>
      <c r="G88" s="34" t="str">
        <f>データ!CA6</f>
        <v>【10,906】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rcYKj8tVJ7wHbfbVn7Ez/FqJvwy8lY6rvvIekv0QaT6tMlcsRahMtpx+0ECRB06xkREeqPq1sDKC8Bd4TQs9vw==" saltValue="2MmHUvR9ooWE5no/L2WBSg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90</v>
      </c>
      <c r="AL5" s="47" t="s">
        <v>101</v>
      </c>
      <c r="AM5" s="47" t="s">
        <v>102</v>
      </c>
      <c r="AN5" s="47" t="s">
        <v>103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104</v>
      </c>
      <c r="AW5" s="47" t="s">
        <v>91</v>
      </c>
      <c r="AX5" s="47" t="s">
        <v>102</v>
      </c>
      <c r="AY5" s="47" t="s">
        <v>103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104</v>
      </c>
      <c r="BH5" s="47" t="s">
        <v>91</v>
      </c>
      <c r="BI5" s="47" t="s">
        <v>92</v>
      </c>
      <c r="BJ5" s="47" t="s">
        <v>103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101</v>
      </c>
      <c r="BT5" s="47" t="s">
        <v>92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100</v>
      </c>
      <c r="CP5" s="47" t="s">
        <v>90</v>
      </c>
      <c r="CQ5" s="47" t="s">
        <v>91</v>
      </c>
      <c r="CR5" s="47" t="s">
        <v>92</v>
      </c>
      <c r="CS5" s="47" t="s">
        <v>103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100</v>
      </c>
      <c r="DL5" s="47" t="s">
        <v>104</v>
      </c>
      <c r="DM5" s="47" t="s">
        <v>91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105</v>
      </c>
      <c r="B6" s="48">
        <f>B8</f>
        <v>2021</v>
      </c>
      <c r="C6" s="48">
        <f t="shared" ref="C6:X6" si="1">C8</f>
        <v>382043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9</v>
      </c>
      <c r="H6" s="48" t="str">
        <f>SUBSTITUTE(H8,"　","")</f>
        <v>愛媛県八幡浜市</v>
      </c>
      <c r="I6" s="48" t="str">
        <f t="shared" si="1"/>
        <v>千代田町ちゃんぽん駐車場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4</v>
      </c>
      <c r="S6" s="50" t="str">
        <f t="shared" si="1"/>
        <v>商業施設</v>
      </c>
      <c r="T6" s="50" t="str">
        <f t="shared" si="1"/>
        <v>無</v>
      </c>
      <c r="U6" s="51">
        <f t="shared" si="1"/>
        <v>478</v>
      </c>
      <c r="V6" s="51">
        <f t="shared" si="1"/>
        <v>18</v>
      </c>
      <c r="W6" s="51">
        <f t="shared" si="1"/>
        <v>120</v>
      </c>
      <c r="X6" s="50" t="str">
        <f t="shared" si="1"/>
        <v>代行制</v>
      </c>
      <c r="Y6" s="52" t="e">
        <f>IF(Y8="-",NA(),Y8)</f>
        <v>#N/A</v>
      </c>
      <c r="Z6" s="52">
        <f t="shared" ref="Z6:AH6" si="2">IF(Z8="-",NA(),Z8)</f>
        <v>122.8</v>
      </c>
      <c r="AA6" s="52">
        <f t="shared" si="2"/>
        <v>180.3</v>
      </c>
      <c r="AB6" s="52">
        <f t="shared" si="2"/>
        <v>161.30000000000001</v>
      </c>
      <c r="AC6" s="52">
        <f t="shared" si="2"/>
        <v>71.599999999999994</v>
      </c>
      <c r="AD6" s="52" t="e">
        <f t="shared" si="2"/>
        <v>#N/A</v>
      </c>
      <c r="AE6" s="52">
        <f t="shared" si="2"/>
        <v>384.2</v>
      </c>
      <c r="AF6" s="52">
        <f t="shared" si="2"/>
        <v>754.2</v>
      </c>
      <c r="AG6" s="52">
        <f t="shared" si="2"/>
        <v>383.4</v>
      </c>
      <c r="AH6" s="52">
        <f t="shared" si="2"/>
        <v>338.4</v>
      </c>
      <c r="AI6" s="49" t="str">
        <f>IF(AI8="-","",IF(AI8="-","【-】","【"&amp;SUBSTITUTE(TEXT(AI8,"#,##0.0"),"-","△")&amp;"】"))</f>
        <v>【236.1】</v>
      </c>
      <c r="AJ6" s="52" t="e">
        <f>IF(AJ8="-",NA(),AJ8)</f>
        <v>#N/A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 t="e">
        <f t="shared" si="3"/>
        <v>#N/A</v>
      </c>
      <c r="AP6" s="52">
        <f t="shared" si="3"/>
        <v>3.8</v>
      </c>
      <c r="AQ6" s="52">
        <f t="shared" si="3"/>
        <v>2</v>
      </c>
      <c r="AR6" s="52">
        <f t="shared" si="3"/>
        <v>10.199999999999999</v>
      </c>
      <c r="AS6" s="52">
        <f t="shared" si="3"/>
        <v>5.0999999999999996</v>
      </c>
      <c r="AT6" s="49" t="str">
        <f>IF(AT8="-","",IF(AT8="-","【-】","【"&amp;SUBSTITUTE(TEXT(AT8,"#,##0.0"),"-","△")&amp;"】"))</f>
        <v>【5.2】</v>
      </c>
      <c r="AU6" s="53" t="e">
        <f>IF(AU8="-",NA(),AU8)</f>
        <v>#N/A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 t="e">
        <f t="shared" si="4"/>
        <v>#N/A</v>
      </c>
      <c r="BA6" s="53">
        <f t="shared" si="4"/>
        <v>17</v>
      </c>
      <c r="BB6" s="53">
        <f t="shared" si="4"/>
        <v>15</v>
      </c>
      <c r="BC6" s="53">
        <f t="shared" si="4"/>
        <v>407</v>
      </c>
      <c r="BD6" s="53">
        <f t="shared" si="4"/>
        <v>166</v>
      </c>
      <c r="BE6" s="51" t="str">
        <f>IF(BE8="-","",IF(BE8="-","【-】","【"&amp;SUBSTITUTE(TEXT(BE8,"#,##0"),"-","△")&amp;"】"))</f>
        <v>【3,111】</v>
      </c>
      <c r="BF6" s="52" t="e">
        <f>IF(BF8="-",NA(),BF8)</f>
        <v>#N/A</v>
      </c>
      <c r="BG6" s="52">
        <f t="shared" ref="BG6:BO6" si="5">IF(BG8="-",NA(),BG8)</f>
        <v>18.600000000000001</v>
      </c>
      <c r="BH6" s="52">
        <f t="shared" si="5"/>
        <v>49.5</v>
      </c>
      <c r="BI6" s="52">
        <f t="shared" si="5"/>
        <v>44.2</v>
      </c>
      <c r="BJ6" s="52">
        <f t="shared" si="5"/>
        <v>47.4</v>
      </c>
      <c r="BK6" s="52" t="e">
        <f t="shared" si="5"/>
        <v>#N/A</v>
      </c>
      <c r="BL6" s="52">
        <f t="shared" si="5"/>
        <v>30.4</v>
      </c>
      <c r="BM6" s="52">
        <f t="shared" si="5"/>
        <v>33.6</v>
      </c>
      <c r="BN6" s="52">
        <f t="shared" si="5"/>
        <v>-122.5</v>
      </c>
      <c r="BO6" s="52">
        <f t="shared" si="5"/>
        <v>8.5</v>
      </c>
      <c r="BP6" s="49" t="str">
        <f>IF(BP8="-","",IF(BP8="-","【-】","【"&amp;SUBSTITUTE(TEXT(BP8,"#,##0.0"),"-","△")&amp;"】"))</f>
        <v>【0.8】</v>
      </c>
      <c r="BQ6" s="53" t="e">
        <f>IF(BQ8="-",NA(),BQ8)</f>
        <v>#N/A</v>
      </c>
      <c r="BR6" s="53">
        <f t="shared" ref="BR6:BZ6" si="6">IF(BR8="-",NA(),BR8)</f>
        <v>145</v>
      </c>
      <c r="BS6" s="53">
        <f t="shared" si="6"/>
        <v>774</v>
      </c>
      <c r="BT6" s="53">
        <f t="shared" si="6"/>
        <v>576</v>
      </c>
      <c r="BU6" s="53">
        <f t="shared" si="6"/>
        <v>709</v>
      </c>
      <c r="BV6" s="53" t="e">
        <f t="shared" si="6"/>
        <v>#N/A</v>
      </c>
      <c r="BW6" s="53">
        <f t="shared" si="6"/>
        <v>8183</v>
      </c>
      <c r="BX6" s="53">
        <f t="shared" si="6"/>
        <v>7940</v>
      </c>
      <c r="BY6" s="53">
        <f t="shared" si="6"/>
        <v>2576</v>
      </c>
      <c r="BZ6" s="53">
        <f t="shared" si="6"/>
        <v>4153</v>
      </c>
      <c r="CA6" s="51" t="str">
        <f>IF(CA8="-","",IF(CA8="-","【-】","【"&amp;SUBSTITUTE(TEXT(CA8,"#,##0"),"-","△")&amp;"】"))</f>
        <v>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106</v>
      </c>
      <c r="CM6" s="51">
        <f t="shared" ref="CM6:CN6" si="7">CM8</f>
        <v>56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106</v>
      </c>
      <c r="CZ6" s="52" t="e">
        <f>IF(CZ8="-",NA(),CZ8)</f>
        <v>#N/A</v>
      </c>
      <c r="DA6" s="52">
        <f t="shared" ref="DA6:DI6" si="8">IF(DA8="-",NA(),DA8)</f>
        <v>7282.1</v>
      </c>
      <c r="DB6" s="52">
        <f t="shared" si="8"/>
        <v>3645.7</v>
      </c>
      <c r="DC6" s="52">
        <f t="shared" si="8"/>
        <v>4365.8999999999996</v>
      </c>
      <c r="DD6" s="52">
        <f t="shared" si="8"/>
        <v>3712.6</v>
      </c>
      <c r="DE6" s="52" t="e">
        <f t="shared" si="8"/>
        <v>#N/A</v>
      </c>
      <c r="DF6" s="52">
        <f t="shared" si="8"/>
        <v>83.1</v>
      </c>
      <c r="DG6" s="52">
        <f t="shared" si="8"/>
        <v>54.4</v>
      </c>
      <c r="DH6" s="52">
        <f t="shared" si="8"/>
        <v>70.3</v>
      </c>
      <c r="DI6" s="52">
        <f t="shared" si="8"/>
        <v>70</v>
      </c>
      <c r="DJ6" s="49" t="str">
        <f>IF(DJ8="-","",IF(DJ8="-","【-】","【"&amp;SUBSTITUTE(TEXT(DJ8,"#,##0.0"),"-","△")&amp;"】"))</f>
        <v>【99.8】</v>
      </c>
      <c r="DK6" s="52" t="e">
        <f>IF(DK8="-",NA(),DK8)</f>
        <v>#N/A</v>
      </c>
      <c r="DL6" s="52">
        <f t="shared" ref="DL6:DT6" si="9">IF(DL8="-",NA(),DL8)</f>
        <v>177.8</v>
      </c>
      <c r="DM6" s="52">
        <f t="shared" si="9"/>
        <v>388.9</v>
      </c>
      <c r="DN6" s="52">
        <f t="shared" si="9"/>
        <v>366.7</v>
      </c>
      <c r="DO6" s="52">
        <f t="shared" si="9"/>
        <v>422.2</v>
      </c>
      <c r="DP6" s="52" t="e">
        <f t="shared" si="9"/>
        <v>#N/A</v>
      </c>
      <c r="DQ6" s="52">
        <f t="shared" si="9"/>
        <v>279.89999999999998</v>
      </c>
      <c r="DR6" s="52">
        <f t="shared" si="9"/>
        <v>295.5</v>
      </c>
      <c r="DS6" s="52">
        <f t="shared" si="9"/>
        <v>224.4</v>
      </c>
      <c r="DT6" s="52">
        <f t="shared" si="9"/>
        <v>251.9</v>
      </c>
      <c r="DU6" s="49" t="str">
        <f>IF(DU8="-","",IF(DU8="-","【-】","【"&amp;SUBSTITUTE(TEXT(DU8,"#,##0.0"),"-","△")&amp;"】"))</f>
        <v>【178.5】</v>
      </c>
    </row>
    <row r="7" spans="1:125" s="54" customFormat="1" x14ac:dyDescent="0.15">
      <c r="A7" s="37" t="s">
        <v>107</v>
      </c>
      <c r="B7" s="48">
        <f t="shared" ref="B7:X7" si="10">B8</f>
        <v>2021</v>
      </c>
      <c r="C7" s="48">
        <f t="shared" si="10"/>
        <v>382043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9</v>
      </c>
      <c r="H7" s="48" t="str">
        <f t="shared" si="10"/>
        <v>愛媛県　八幡浜市</v>
      </c>
      <c r="I7" s="48" t="str">
        <f t="shared" si="10"/>
        <v>千代田町ちゃんぽん駐車場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4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478</v>
      </c>
      <c r="V7" s="51">
        <f t="shared" si="10"/>
        <v>18</v>
      </c>
      <c r="W7" s="51">
        <f t="shared" si="10"/>
        <v>120</v>
      </c>
      <c r="X7" s="50" t="str">
        <f t="shared" si="10"/>
        <v>代行制</v>
      </c>
      <c r="Y7" s="52" t="str">
        <f>Y8</f>
        <v>-</v>
      </c>
      <c r="Z7" s="52">
        <f t="shared" ref="Z7:AH7" si="11">Z8</f>
        <v>122.8</v>
      </c>
      <c r="AA7" s="52">
        <f t="shared" si="11"/>
        <v>180.3</v>
      </c>
      <c r="AB7" s="52">
        <f t="shared" si="11"/>
        <v>161.30000000000001</v>
      </c>
      <c r="AC7" s="52">
        <f t="shared" si="11"/>
        <v>71.599999999999994</v>
      </c>
      <c r="AD7" s="52" t="str">
        <f t="shared" si="11"/>
        <v>-</v>
      </c>
      <c r="AE7" s="52">
        <f t="shared" si="11"/>
        <v>384.2</v>
      </c>
      <c r="AF7" s="52">
        <f t="shared" si="11"/>
        <v>754.2</v>
      </c>
      <c r="AG7" s="52">
        <f t="shared" si="11"/>
        <v>383.4</v>
      </c>
      <c r="AH7" s="52">
        <f t="shared" si="11"/>
        <v>338.4</v>
      </c>
      <c r="AI7" s="49"/>
      <c r="AJ7" s="52" t="str">
        <f>AJ8</f>
        <v>-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 t="str">
        <f t="shared" si="12"/>
        <v>-</v>
      </c>
      <c r="AP7" s="52">
        <f t="shared" si="12"/>
        <v>3.8</v>
      </c>
      <c r="AQ7" s="52">
        <f t="shared" si="12"/>
        <v>2</v>
      </c>
      <c r="AR7" s="52">
        <f t="shared" si="12"/>
        <v>10.199999999999999</v>
      </c>
      <c r="AS7" s="52">
        <f t="shared" si="12"/>
        <v>5.0999999999999996</v>
      </c>
      <c r="AT7" s="49"/>
      <c r="AU7" s="53" t="str">
        <f>AU8</f>
        <v>-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 t="str">
        <f t="shared" si="13"/>
        <v>-</v>
      </c>
      <c r="BA7" s="53">
        <f t="shared" si="13"/>
        <v>17</v>
      </c>
      <c r="BB7" s="53">
        <f t="shared" si="13"/>
        <v>15</v>
      </c>
      <c r="BC7" s="53">
        <f t="shared" si="13"/>
        <v>407</v>
      </c>
      <c r="BD7" s="53">
        <f t="shared" si="13"/>
        <v>166</v>
      </c>
      <c r="BE7" s="51"/>
      <c r="BF7" s="52" t="str">
        <f>BF8</f>
        <v>-</v>
      </c>
      <c r="BG7" s="52">
        <f t="shared" ref="BG7:BO7" si="14">BG8</f>
        <v>18.600000000000001</v>
      </c>
      <c r="BH7" s="52">
        <f t="shared" si="14"/>
        <v>49.5</v>
      </c>
      <c r="BI7" s="52">
        <f t="shared" si="14"/>
        <v>44.2</v>
      </c>
      <c r="BJ7" s="52">
        <f t="shared" si="14"/>
        <v>47.4</v>
      </c>
      <c r="BK7" s="52" t="str">
        <f t="shared" si="14"/>
        <v>-</v>
      </c>
      <c r="BL7" s="52">
        <f t="shared" si="14"/>
        <v>30.4</v>
      </c>
      <c r="BM7" s="52">
        <f t="shared" si="14"/>
        <v>33.6</v>
      </c>
      <c r="BN7" s="52">
        <f t="shared" si="14"/>
        <v>-122.5</v>
      </c>
      <c r="BO7" s="52">
        <f t="shared" si="14"/>
        <v>8.5</v>
      </c>
      <c r="BP7" s="49"/>
      <c r="BQ7" s="53" t="str">
        <f>BQ8</f>
        <v>-</v>
      </c>
      <c r="BR7" s="53">
        <f t="shared" ref="BR7:BZ7" si="15">BR8</f>
        <v>145</v>
      </c>
      <c r="BS7" s="53">
        <f t="shared" si="15"/>
        <v>774</v>
      </c>
      <c r="BT7" s="53">
        <f t="shared" si="15"/>
        <v>576</v>
      </c>
      <c r="BU7" s="53">
        <f t="shared" si="15"/>
        <v>709</v>
      </c>
      <c r="BV7" s="53" t="str">
        <f t="shared" si="15"/>
        <v>-</v>
      </c>
      <c r="BW7" s="53">
        <f t="shared" si="15"/>
        <v>8183</v>
      </c>
      <c r="BX7" s="53">
        <f t="shared" si="15"/>
        <v>7940</v>
      </c>
      <c r="BY7" s="53">
        <f t="shared" si="15"/>
        <v>2576</v>
      </c>
      <c r="BZ7" s="53">
        <f t="shared" si="15"/>
        <v>4153</v>
      </c>
      <c r="CA7" s="51"/>
      <c r="CB7" s="52" t="s">
        <v>108</v>
      </c>
      <c r="CC7" s="52" t="s">
        <v>108</v>
      </c>
      <c r="CD7" s="52" t="s">
        <v>108</v>
      </c>
      <c r="CE7" s="52" t="s">
        <v>108</v>
      </c>
      <c r="CF7" s="52" t="s">
        <v>108</v>
      </c>
      <c r="CG7" s="52" t="s">
        <v>108</v>
      </c>
      <c r="CH7" s="52" t="s">
        <v>108</v>
      </c>
      <c r="CI7" s="52" t="s">
        <v>108</v>
      </c>
      <c r="CJ7" s="52" t="s">
        <v>108</v>
      </c>
      <c r="CK7" s="52" t="s">
        <v>106</v>
      </c>
      <c r="CL7" s="49"/>
      <c r="CM7" s="51">
        <f>CM8</f>
        <v>56</v>
      </c>
      <c r="CN7" s="51">
        <f>CN8</f>
        <v>0</v>
      </c>
      <c r="CO7" s="52" t="s">
        <v>108</v>
      </c>
      <c r="CP7" s="52" t="s">
        <v>108</v>
      </c>
      <c r="CQ7" s="52" t="s">
        <v>108</v>
      </c>
      <c r="CR7" s="52" t="s">
        <v>108</v>
      </c>
      <c r="CS7" s="52" t="s">
        <v>108</v>
      </c>
      <c r="CT7" s="52" t="s">
        <v>108</v>
      </c>
      <c r="CU7" s="52" t="s">
        <v>108</v>
      </c>
      <c r="CV7" s="52" t="s">
        <v>108</v>
      </c>
      <c r="CW7" s="52" t="s">
        <v>108</v>
      </c>
      <c r="CX7" s="52" t="s">
        <v>109</v>
      </c>
      <c r="CY7" s="49"/>
      <c r="CZ7" s="52" t="str">
        <f>CZ8</f>
        <v>-</v>
      </c>
      <c r="DA7" s="52">
        <f t="shared" ref="DA7:DI7" si="16">DA8</f>
        <v>7282.1</v>
      </c>
      <c r="DB7" s="52">
        <f t="shared" si="16"/>
        <v>3645.7</v>
      </c>
      <c r="DC7" s="52">
        <f t="shared" si="16"/>
        <v>4365.8999999999996</v>
      </c>
      <c r="DD7" s="52">
        <f t="shared" si="16"/>
        <v>3712.6</v>
      </c>
      <c r="DE7" s="52" t="str">
        <f t="shared" si="16"/>
        <v>-</v>
      </c>
      <c r="DF7" s="52">
        <f t="shared" si="16"/>
        <v>83.1</v>
      </c>
      <c r="DG7" s="52">
        <f t="shared" si="16"/>
        <v>54.4</v>
      </c>
      <c r="DH7" s="52">
        <f t="shared" si="16"/>
        <v>70.3</v>
      </c>
      <c r="DI7" s="52">
        <f t="shared" si="16"/>
        <v>70</v>
      </c>
      <c r="DJ7" s="49"/>
      <c r="DK7" s="52" t="str">
        <f>DK8</f>
        <v>-</v>
      </c>
      <c r="DL7" s="52">
        <f t="shared" ref="DL7:DT7" si="17">DL8</f>
        <v>177.8</v>
      </c>
      <c r="DM7" s="52">
        <f t="shared" si="17"/>
        <v>388.9</v>
      </c>
      <c r="DN7" s="52">
        <f t="shared" si="17"/>
        <v>366.7</v>
      </c>
      <c r="DO7" s="52">
        <f t="shared" si="17"/>
        <v>422.2</v>
      </c>
      <c r="DP7" s="52" t="str">
        <f t="shared" si="17"/>
        <v>-</v>
      </c>
      <c r="DQ7" s="52">
        <f t="shared" si="17"/>
        <v>279.89999999999998</v>
      </c>
      <c r="DR7" s="52">
        <f t="shared" si="17"/>
        <v>295.5</v>
      </c>
      <c r="DS7" s="52">
        <f t="shared" si="17"/>
        <v>224.4</v>
      </c>
      <c r="DT7" s="52">
        <f t="shared" si="17"/>
        <v>251.9</v>
      </c>
      <c r="DU7" s="49"/>
    </row>
    <row r="8" spans="1:125" s="54" customFormat="1" x14ac:dyDescent="0.15">
      <c r="A8" s="37"/>
      <c r="B8" s="55">
        <v>2021</v>
      </c>
      <c r="C8" s="55">
        <v>382043</v>
      </c>
      <c r="D8" s="55">
        <v>47</v>
      </c>
      <c r="E8" s="55">
        <v>14</v>
      </c>
      <c r="F8" s="55">
        <v>0</v>
      </c>
      <c r="G8" s="55">
        <v>9</v>
      </c>
      <c r="H8" s="55" t="s">
        <v>110</v>
      </c>
      <c r="I8" s="55" t="s">
        <v>111</v>
      </c>
      <c r="J8" s="55" t="s">
        <v>112</v>
      </c>
      <c r="K8" s="55" t="s">
        <v>113</v>
      </c>
      <c r="L8" s="55" t="s">
        <v>114</v>
      </c>
      <c r="M8" s="55" t="s">
        <v>115</v>
      </c>
      <c r="N8" s="55" t="s">
        <v>116</v>
      </c>
      <c r="O8" s="56" t="s">
        <v>117</v>
      </c>
      <c r="P8" s="57" t="s">
        <v>118</v>
      </c>
      <c r="Q8" s="57" t="s">
        <v>119</v>
      </c>
      <c r="R8" s="58">
        <v>4</v>
      </c>
      <c r="S8" s="57" t="s">
        <v>120</v>
      </c>
      <c r="T8" s="57" t="s">
        <v>121</v>
      </c>
      <c r="U8" s="58">
        <v>478</v>
      </c>
      <c r="V8" s="58">
        <v>18</v>
      </c>
      <c r="W8" s="58">
        <v>120</v>
      </c>
      <c r="X8" s="57" t="s">
        <v>122</v>
      </c>
      <c r="Y8" s="59" t="s">
        <v>114</v>
      </c>
      <c r="Z8" s="59">
        <v>122.8</v>
      </c>
      <c r="AA8" s="59">
        <v>180.3</v>
      </c>
      <c r="AB8" s="59">
        <v>161.30000000000001</v>
      </c>
      <c r="AC8" s="59">
        <v>71.599999999999994</v>
      </c>
      <c r="AD8" s="59" t="s">
        <v>114</v>
      </c>
      <c r="AE8" s="59">
        <v>384.2</v>
      </c>
      <c r="AF8" s="59">
        <v>754.2</v>
      </c>
      <c r="AG8" s="59">
        <v>383.4</v>
      </c>
      <c r="AH8" s="59">
        <v>338.4</v>
      </c>
      <c r="AI8" s="56">
        <v>236.1</v>
      </c>
      <c r="AJ8" s="59" t="s">
        <v>114</v>
      </c>
      <c r="AK8" s="59">
        <v>0</v>
      </c>
      <c r="AL8" s="59">
        <v>0</v>
      </c>
      <c r="AM8" s="59">
        <v>0</v>
      </c>
      <c r="AN8" s="59">
        <v>0</v>
      </c>
      <c r="AO8" s="59" t="s">
        <v>114</v>
      </c>
      <c r="AP8" s="59">
        <v>3.8</v>
      </c>
      <c r="AQ8" s="59">
        <v>2</v>
      </c>
      <c r="AR8" s="59">
        <v>10.199999999999999</v>
      </c>
      <c r="AS8" s="59">
        <v>5.0999999999999996</v>
      </c>
      <c r="AT8" s="56">
        <v>5.2</v>
      </c>
      <c r="AU8" s="60" t="s">
        <v>114</v>
      </c>
      <c r="AV8" s="60">
        <v>0</v>
      </c>
      <c r="AW8" s="60">
        <v>0</v>
      </c>
      <c r="AX8" s="60">
        <v>0</v>
      </c>
      <c r="AY8" s="60">
        <v>0</v>
      </c>
      <c r="AZ8" s="60" t="s">
        <v>114</v>
      </c>
      <c r="BA8" s="60">
        <v>17</v>
      </c>
      <c r="BB8" s="60">
        <v>15</v>
      </c>
      <c r="BC8" s="60">
        <v>407</v>
      </c>
      <c r="BD8" s="60">
        <v>166</v>
      </c>
      <c r="BE8" s="60">
        <v>3111</v>
      </c>
      <c r="BF8" s="59" t="s">
        <v>114</v>
      </c>
      <c r="BG8" s="59">
        <v>18.600000000000001</v>
      </c>
      <c r="BH8" s="59">
        <v>49.5</v>
      </c>
      <c r="BI8" s="59">
        <v>44.2</v>
      </c>
      <c r="BJ8" s="59">
        <v>47.4</v>
      </c>
      <c r="BK8" s="59" t="s">
        <v>114</v>
      </c>
      <c r="BL8" s="59">
        <v>30.4</v>
      </c>
      <c r="BM8" s="59">
        <v>33.6</v>
      </c>
      <c r="BN8" s="59">
        <v>-122.5</v>
      </c>
      <c r="BO8" s="59">
        <v>8.5</v>
      </c>
      <c r="BP8" s="56">
        <v>0.8</v>
      </c>
      <c r="BQ8" s="60" t="s">
        <v>114</v>
      </c>
      <c r="BR8" s="60">
        <v>145</v>
      </c>
      <c r="BS8" s="60">
        <v>774</v>
      </c>
      <c r="BT8" s="61">
        <v>576</v>
      </c>
      <c r="BU8" s="61">
        <v>709</v>
      </c>
      <c r="BV8" s="60" t="s">
        <v>114</v>
      </c>
      <c r="BW8" s="60">
        <v>8183</v>
      </c>
      <c r="BX8" s="60">
        <v>7940</v>
      </c>
      <c r="BY8" s="60">
        <v>2576</v>
      </c>
      <c r="BZ8" s="60">
        <v>4153</v>
      </c>
      <c r="CA8" s="58">
        <v>10906</v>
      </c>
      <c r="CB8" s="59" t="s">
        <v>114</v>
      </c>
      <c r="CC8" s="59" t="s">
        <v>114</v>
      </c>
      <c r="CD8" s="59" t="s">
        <v>114</v>
      </c>
      <c r="CE8" s="59" t="s">
        <v>114</v>
      </c>
      <c r="CF8" s="59" t="s">
        <v>114</v>
      </c>
      <c r="CG8" s="59" t="s">
        <v>114</v>
      </c>
      <c r="CH8" s="59" t="s">
        <v>114</v>
      </c>
      <c r="CI8" s="59" t="s">
        <v>114</v>
      </c>
      <c r="CJ8" s="59" t="s">
        <v>114</v>
      </c>
      <c r="CK8" s="59" t="s">
        <v>114</v>
      </c>
      <c r="CL8" s="56" t="s">
        <v>114</v>
      </c>
      <c r="CM8" s="58">
        <v>56</v>
      </c>
      <c r="CN8" s="58">
        <v>0</v>
      </c>
      <c r="CO8" s="59" t="s">
        <v>114</v>
      </c>
      <c r="CP8" s="59" t="s">
        <v>114</v>
      </c>
      <c r="CQ8" s="59" t="s">
        <v>114</v>
      </c>
      <c r="CR8" s="59" t="s">
        <v>114</v>
      </c>
      <c r="CS8" s="59" t="s">
        <v>114</v>
      </c>
      <c r="CT8" s="59" t="s">
        <v>114</v>
      </c>
      <c r="CU8" s="59" t="s">
        <v>114</v>
      </c>
      <c r="CV8" s="59" t="s">
        <v>114</v>
      </c>
      <c r="CW8" s="59" t="s">
        <v>114</v>
      </c>
      <c r="CX8" s="59" t="s">
        <v>114</v>
      </c>
      <c r="CY8" s="56" t="s">
        <v>114</v>
      </c>
      <c r="CZ8" s="59" t="s">
        <v>114</v>
      </c>
      <c r="DA8" s="59">
        <v>7282.1</v>
      </c>
      <c r="DB8" s="59">
        <v>3645.7</v>
      </c>
      <c r="DC8" s="59">
        <v>4365.8999999999996</v>
      </c>
      <c r="DD8" s="59">
        <v>3712.6</v>
      </c>
      <c r="DE8" s="59" t="s">
        <v>114</v>
      </c>
      <c r="DF8" s="59">
        <v>83.1</v>
      </c>
      <c r="DG8" s="59">
        <v>54.4</v>
      </c>
      <c r="DH8" s="59">
        <v>70.3</v>
      </c>
      <c r="DI8" s="59">
        <v>70</v>
      </c>
      <c r="DJ8" s="56">
        <v>99.8</v>
      </c>
      <c r="DK8" s="59" t="s">
        <v>114</v>
      </c>
      <c r="DL8" s="59">
        <v>177.8</v>
      </c>
      <c r="DM8" s="59">
        <v>388.9</v>
      </c>
      <c r="DN8" s="59">
        <v>366.7</v>
      </c>
      <c r="DO8" s="59">
        <v>422.2</v>
      </c>
      <c r="DP8" s="59" t="s">
        <v>114</v>
      </c>
      <c r="DQ8" s="59">
        <v>279.89999999999998</v>
      </c>
      <c r="DR8" s="59">
        <v>295.5</v>
      </c>
      <c r="DS8" s="59">
        <v>224.4</v>
      </c>
      <c r="DT8" s="59">
        <v>251.9</v>
      </c>
      <c r="DU8" s="56">
        <v>178.5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123</v>
      </c>
      <c r="C10" s="64" t="s">
        <v>124</v>
      </c>
      <c r="D10" s="64" t="s">
        <v>125</v>
      </c>
      <c r="E10" s="64" t="s">
        <v>126</v>
      </c>
      <c r="F10" s="64" t="s">
        <v>127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H29</v>
      </c>
      <c r="C11" s="65" t="str">
        <f>IF(VALUE($B$6)=0,"",IF(VALUE($B$6)&gt;2021,"R"&amp;TEXT(VALUE($B$6)-2021,"00"),"H"&amp;VALUE($B$6)-1991))</f>
        <v>H30</v>
      </c>
      <c r="D11" s="65" t="str">
        <f>IF(VALUE($B$6)=0,"",IF(VALUE($B$6)&gt;2020,"R"&amp;TEXT(VALUE($B$6)-2020,"00"),"H"&amp;VALUE($B$6)-1990))</f>
        <v>R01</v>
      </c>
      <c r="E11" s="65" t="str">
        <f>IF(VALUE($B$6)=0,"",IF(VALUE($B$6)&gt;2019,"R"&amp;TEXT(VALUE($B$6)-2019,"00"),"H"&amp;VALUE($B$6)-1989))</f>
        <v>R02</v>
      </c>
      <c r="F11" s="65" t="str">
        <f>IF(VALUE($B$6)=0,"",IF(VALUE($B$6)&gt;2018,"R"&amp;TEXT(VALUE($B$6)-2018,"00"),"H"&amp;VALUE($B$6)-1988))</f>
        <v>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2022-12-09T03:31:31Z</dcterms:created>
  <dcterms:modified xsi:type="dcterms:W3CDTF">2023-02-03T02:54:26Z</dcterms:modified>
  <cp:category/>
</cp:coreProperties>
</file>